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19425" windowHeight="7935" tabRatio="933" firstSheet="1" activeTab="1"/>
  </bookViews>
  <sheets>
    <sheet name="Arkusz1" sheetId="11" state="hidden" r:id="rId1"/>
    <sheet name="zatowarowanie" sheetId="1" r:id="rId2"/>
    <sheet name="Arkusz2" sheetId="12" r:id="rId3"/>
  </sheets>
  <calcPr calcId="114210"/>
</workbook>
</file>

<file path=xl/calcChain.xml><?xml version="1.0" encoding="utf-8"?>
<calcChain xmlns="http://schemas.openxmlformats.org/spreadsheetml/2006/main">
  <c r="H11" i="1"/>
  <c r="I326"/>
  <c r="I325"/>
  <c r="I324"/>
  <c r="I323"/>
  <c r="I328"/>
  <c r="I327"/>
  <c r="Q151"/>
  <c r="P150"/>
  <c r="L155"/>
  <c r="H351"/>
  <c r="J351"/>
  <c r="H349"/>
  <c r="J349"/>
  <c r="H350"/>
  <c r="J350"/>
  <c r="H155"/>
  <c r="J155"/>
  <c r="G27"/>
  <c r="H27"/>
  <c r="G28"/>
  <c r="H28"/>
  <c r="G29"/>
  <c r="H29"/>
  <c r="G32"/>
  <c r="H32"/>
  <c r="G33"/>
  <c r="H33"/>
  <c r="G34"/>
  <c r="H34"/>
  <c r="H24"/>
  <c r="G19"/>
  <c r="H19"/>
  <c r="G20"/>
  <c r="H20"/>
  <c r="G21"/>
  <c r="H21"/>
  <c r="G22"/>
  <c r="H22"/>
  <c r="J22"/>
  <c r="G23"/>
  <c r="H23"/>
  <c r="G24"/>
  <c r="G12"/>
  <c r="G13"/>
  <c r="G14"/>
  <c r="G15"/>
  <c r="G16"/>
  <c r="G11"/>
  <c r="H151"/>
  <c r="J151"/>
  <c r="H150"/>
  <c r="J150"/>
  <c r="H12"/>
  <c r="H306"/>
  <c r="J306"/>
  <c r="H294"/>
  <c r="J294"/>
  <c r="H293"/>
  <c r="J293"/>
  <c r="O75"/>
  <c r="P57"/>
  <c r="O56"/>
  <c r="O55"/>
  <c r="N54"/>
  <c r="M53"/>
  <c r="L52"/>
  <c r="L316"/>
  <c r="L313"/>
  <c r="L303"/>
  <c r="L300"/>
  <c r="L297"/>
  <c r="M289"/>
  <c r="L288"/>
  <c r="Q285"/>
  <c r="P284"/>
  <c r="O283"/>
  <c r="N282"/>
  <c r="M281"/>
  <c r="L280"/>
  <c r="L254"/>
  <c r="L253"/>
  <c r="L252"/>
  <c r="L251"/>
  <c r="L250"/>
  <c r="L249"/>
  <c r="L248"/>
  <c r="L247"/>
  <c r="L246"/>
  <c r="L245"/>
  <c r="L244"/>
  <c r="L241"/>
  <c r="L240"/>
  <c r="L239"/>
  <c r="L238"/>
  <c r="L237"/>
  <c r="L236"/>
  <c r="L235"/>
  <c r="L234"/>
  <c r="L233"/>
  <c r="L232"/>
  <c r="L231"/>
  <c r="L228"/>
  <c r="L227"/>
  <c r="L226"/>
  <c r="L225"/>
  <c r="L224"/>
  <c r="L223"/>
  <c r="L222"/>
  <c r="L221"/>
  <c r="L220"/>
  <c r="L219"/>
  <c r="L218"/>
  <c r="M211"/>
  <c r="L211"/>
  <c r="M207"/>
  <c r="L207"/>
  <c r="M203"/>
  <c r="L203"/>
  <c r="M199"/>
  <c r="L199"/>
  <c r="M195"/>
  <c r="L195"/>
  <c r="L191"/>
  <c r="L187"/>
  <c r="L183"/>
  <c r="L176"/>
  <c r="L173"/>
  <c r="N170"/>
  <c r="M169"/>
  <c r="L168"/>
  <c r="Q165"/>
  <c r="P164"/>
  <c r="O163"/>
  <c r="N162"/>
  <c r="M161"/>
  <c r="L160"/>
  <c r="N157"/>
  <c r="M156"/>
  <c r="L154"/>
  <c r="O149"/>
  <c r="N148"/>
  <c r="L146"/>
  <c r="M147"/>
  <c r="M131"/>
  <c r="L130"/>
  <c r="M127"/>
  <c r="L126"/>
  <c r="M123"/>
  <c r="L122"/>
  <c r="O119"/>
  <c r="N118"/>
  <c r="M117"/>
  <c r="M116"/>
  <c r="L115"/>
  <c r="L112"/>
  <c r="L109"/>
  <c r="L106"/>
  <c r="Q95"/>
  <c r="N90"/>
  <c r="Q83"/>
  <c r="P82"/>
  <c r="O81"/>
  <c r="N80"/>
  <c r="M79"/>
  <c r="L78"/>
  <c r="N74"/>
  <c r="M73"/>
  <c r="L72"/>
  <c r="N99"/>
  <c r="M99"/>
  <c r="M98"/>
  <c r="L98"/>
  <c r="O95"/>
  <c r="O94"/>
  <c r="P94"/>
  <c r="N93"/>
  <c r="O93"/>
  <c r="M92"/>
  <c r="O92"/>
  <c r="M91"/>
  <c r="N91"/>
  <c r="L90"/>
  <c r="M89"/>
  <c r="L89"/>
  <c r="M86"/>
  <c r="L86"/>
  <c r="P68"/>
  <c r="Q69"/>
  <c r="Q65"/>
  <c r="P64"/>
  <c r="O63"/>
  <c r="N62"/>
  <c r="M61"/>
  <c r="L60"/>
  <c r="Q46"/>
  <c r="P45"/>
  <c r="N43"/>
  <c r="O44"/>
  <c r="M42"/>
  <c r="L41"/>
  <c r="H367"/>
  <c r="H368"/>
  <c r="H369"/>
  <c r="H370"/>
  <c r="H371"/>
  <c r="H374"/>
  <c r="H375"/>
  <c r="H376"/>
  <c r="H377"/>
  <c r="H378"/>
  <c r="H379"/>
  <c r="H382"/>
  <c r="H383"/>
  <c r="H384"/>
  <c r="H385"/>
  <c r="H386"/>
  <c r="H387"/>
  <c r="H390"/>
  <c r="H391"/>
  <c r="H392"/>
  <c r="H393"/>
  <c r="H394"/>
  <c r="H395"/>
  <c r="H398"/>
  <c r="H399"/>
  <c r="H404"/>
  <c r="H405"/>
  <c r="H366"/>
  <c r="H355"/>
  <c r="H356"/>
  <c r="H357"/>
  <c r="H358"/>
  <c r="H359"/>
  <c r="H345"/>
  <c r="H346"/>
  <c r="H354"/>
  <c r="H344"/>
  <c r="H341"/>
  <c r="H338"/>
  <c r="H335"/>
  <c r="H334"/>
  <c r="H331"/>
  <c r="H324"/>
  <c r="H325"/>
  <c r="H326"/>
  <c r="H327"/>
  <c r="H328"/>
  <c r="H323"/>
  <c r="H316"/>
  <c r="H313"/>
  <c r="H281"/>
  <c r="H282"/>
  <c r="H283"/>
  <c r="H284"/>
  <c r="H285"/>
  <c r="H288"/>
  <c r="H289"/>
  <c r="H292"/>
  <c r="H297"/>
  <c r="H300"/>
  <c r="H303"/>
  <c r="H280"/>
  <c r="H219"/>
  <c r="H220"/>
  <c r="H221"/>
  <c r="H222"/>
  <c r="H223"/>
  <c r="H224"/>
  <c r="H225"/>
  <c r="H226"/>
  <c r="H227"/>
  <c r="H228"/>
  <c r="H231"/>
  <c r="H232"/>
  <c r="H233"/>
  <c r="H234"/>
  <c r="H235"/>
  <c r="H236"/>
  <c r="H237"/>
  <c r="H238"/>
  <c r="H239"/>
  <c r="H240"/>
  <c r="H241"/>
  <c r="H244"/>
  <c r="H245"/>
  <c r="H246"/>
  <c r="H247"/>
  <c r="H248"/>
  <c r="H249"/>
  <c r="H250"/>
  <c r="H251"/>
  <c r="H252"/>
  <c r="H253"/>
  <c r="H254"/>
  <c r="H257"/>
  <c r="H260"/>
  <c r="H261"/>
  <c r="H262"/>
  <c r="H263"/>
  <c r="H264"/>
  <c r="H265"/>
  <c r="H268"/>
  <c r="H269"/>
  <c r="H270"/>
  <c r="H271"/>
  <c r="H272"/>
  <c r="H273"/>
  <c r="H218"/>
  <c r="H211"/>
  <c r="H207"/>
  <c r="H203"/>
  <c r="H199"/>
  <c r="H195"/>
  <c r="H191"/>
  <c r="H187"/>
  <c r="H183"/>
  <c r="L323"/>
  <c r="M324"/>
  <c r="Q328"/>
  <c r="K328"/>
  <c r="P327"/>
  <c r="K327"/>
  <c r="N325"/>
  <c r="O326"/>
  <c r="H116"/>
  <c r="J116"/>
  <c r="H117"/>
  <c r="J117"/>
  <c r="H118"/>
  <c r="J118"/>
  <c r="H119"/>
  <c r="J119"/>
  <c r="H123"/>
  <c r="J123"/>
  <c r="H127"/>
  <c r="J127"/>
  <c r="H131"/>
  <c r="J131"/>
  <c r="H135"/>
  <c r="J135"/>
  <c r="H136"/>
  <c r="J136"/>
  <c r="H137"/>
  <c r="J137"/>
  <c r="H143"/>
  <c r="J143"/>
  <c r="H141"/>
  <c r="J141"/>
  <c r="H142"/>
  <c r="J142"/>
  <c r="H147"/>
  <c r="J147"/>
  <c r="H148"/>
  <c r="J148"/>
  <c r="H149"/>
  <c r="J149"/>
  <c r="H156"/>
  <c r="J156"/>
  <c r="H157"/>
  <c r="J157"/>
  <c r="H161"/>
  <c r="J161"/>
  <c r="H162"/>
  <c r="J162"/>
  <c r="H163"/>
  <c r="J163"/>
  <c r="H164"/>
  <c r="J164"/>
  <c r="H165"/>
  <c r="J165"/>
  <c r="H169"/>
  <c r="J169"/>
  <c r="H170"/>
  <c r="J170"/>
  <c r="H176"/>
  <c r="J176"/>
  <c r="H173"/>
  <c r="J173"/>
  <c r="H168"/>
  <c r="J168"/>
  <c r="H160"/>
  <c r="J160"/>
  <c r="H154"/>
  <c r="J154"/>
  <c r="H146"/>
  <c r="J146"/>
  <c r="H140"/>
  <c r="J140"/>
  <c r="H134"/>
  <c r="J134"/>
  <c r="H130"/>
  <c r="J130"/>
  <c r="H126"/>
  <c r="J126"/>
  <c r="H122"/>
  <c r="J122"/>
  <c r="H115"/>
  <c r="J115"/>
  <c r="H112"/>
  <c r="J112"/>
  <c r="H109"/>
  <c r="J109"/>
  <c r="H106"/>
  <c r="J106"/>
  <c r="H93"/>
  <c r="J93"/>
  <c r="H53"/>
  <c r="J53"/>
  <c r="H54"/>
  <c r="J54"/>
  <c r="H55"/>
  <c r="J55"/>
  <c r="H56"/>
  <c r="J56"/>
  <c r="H57"/>
  <c r="J57"/>
  <c r="H61"/>
  <c r="J61"/>
  <c r="H62"/>
  <c r="J62"/>
  <c r="H63"/>
  <c r="J63"/>
  <c r="H64"/>
  <c r="J64"/>
  <c r="H65"/>
  <c r="J65"/>
  <c r="H69"/>
  <c r="J69"/>
  <c r="H73"/>
  <c r="J73"/>
  <c r="H74"/>
  <c r="J74"/>
  <c r="H75"/>
  <c r="J75"/>
  <c r="H79"/>
  <c r="J79"/>
  <c r="H80"/>
  <c r="J80"/>
  <c r="H81"/>
  <c r="J81"/>
  <c r="H82"/>
  <c r="J82"/>
  <c r="H83"/>
  <c r="J83"/>
  <c r="H90"/>
  <c r="J90"/>
  <c r="H91"/>
  <c r="J91"/>
  <c r="H92"/>
  <c r="J92"/>
  <c r="H94"/>
  <c r="J94"/>
  <c r="H95"/>
  <c r="J95"/>
  <c r="H99"/>
  <c r="J99"/>
  <c r="H98"/>
  <c r="J98"/>
  <c r="H89"/>
  <c r="J89"/>
  <c r="H86"/>
  <c r="J86"/>
  <c r="H78"/>
  <c r="J78"/>
  <c r="H72"/>
  <c r="J72"/>
  <c r="H68"/>
  <c r="J68"/>
  <c r="H60"/>
  <c r="J60"/>
  <c r="H52"/>
  <c r="J52"/>
  <c r="H49"/>
  <c r="J49"/>
  <c r="H46"/>
  <c r="J46"/>
  <c r="H42"/>
  <c r="J42"/>
  <c r="H43"/>
  <c r="J43"/>
  <c r="H44"/>
  <c r="J44"/>
  <c r="H45"/>
  <c r="J45"/>
  <c r="H41"/>
  <c r="J41"/>
  <c r="J405"/>
  <c r="J404"/>
  <c r="J399"/>
  <c r="J398"/>
  <c r="J395"/>
  <c r="J394"/>
  <c r="J393"/>
  <c r="J392"/>
  <c r="J391"/>
  <c r="J390"/>
  <c r="J387"/>
  <c r="J386"/>
  <c r="J385"/>
  <c r="J384"/>
  <c r="J383"/>
  <c r="J382"/>
  <c r="J379"/>
  <c r="J378"/>
  <c r="J377"/>
  <c r="J376"/>
  <c r="J375"/>
  <c r="J374"/>
  <c r="J371"/>
  <c r="J370"/>
  <c r="J369"/>
  <c r="J368"/>
  <c r="J367"/>
  <c r="J366"/>
  <c r="J359"/>
  <c r="J358"/>
  <c r="J357"/>
  <c r="J356"/>
  <c r="J355"/>
  <c r="J354"/>
  <c r="J346"/>
  <c r="J345"/>
  <c r="J344"/>
  <c r="J341"/>
  <c r="J338"/>
  <c r="J335"/>
  <c r="J334"/>
  <c r="J331"/>
  <c r="J328"/>
  <c r="J327"/>
  <c r="J316"/>
  <c r="J313"/>
  <c r="J303"/>
  <c r="J300"/>
  <c r="J297"/>
  <c r="J292"/>
  <c r="J289"/>
  <c r="J288"/>
  <c r="J285"/>
  <c r="J284"/>
  <c r="J283"/>
  <c r="J282"/>
  <c r="J281"/>
  <c r="J280"/>
  <c r="J273"/>
  <c r="J272"/>
  <c r="J271"/>
  <c r="J270"/>
  <c r="J269"/>
  <c r="J268"/>
  <c r="J265"/>
  <c r="J264"/>
  <c r="J263"/>
  <c r="J262"/>
  <c r="J261"/>
  <c r="J260"/>
  <c r="J257"/>
  <c r="J254"/>
  <c r="J253"/>
  <c r="J252"/>
  <c r="J251"/>
  <c r="J250"/>
  <c r="J249"/>
  <c r="J248"/>
  <c r="J247"/>
  <c r="J246"/>
  <c r="J245"/>
  <c r="J244"/>
  <c r="J241"/>
  <c r="J240"/>
  <c r="J239"/>
  <c r="J238"/>
  <c r="J237"/>
  <c r="J236"/>
  <c r="J235"/>
  <c r="J234"/>
  <c r="J233"/>
  <c r="J232"/>
  <c r="J231"/>
  <c r="J228"/>
  <c r="J227"/>
  <c r="J226"/>
  <c r="J225"/>
  <c r="J224"/>
  <c r="J223"/>
  <c r="J222"/>
  <c r="J221"/>
  <c r="J220"/>
  <c r="J219"/>
  <c r="J218"/>
  <c r="J211"/>
  <c r="J207"/>
  <c r="J203"/>
  <c r="J199"/>
  <c r="J195"/>
  <c r="J191"/>
  <c r="J187"/>
  <c r="J183"/>
  <c r="J318"/>
  <c r="J275"/>
  <c r="J213"/>
  <c r="K324"/>
  <c r="J324"/>
  <c r="K326"/>
  <c r="J326"/>
  <c r="K325"/>
  <c r="J325"/>
  <c r="K323"/>
  <c r="J323"/>
  <c r="J407"/>
  <c r="J308"/>
  <c r="J178"/>
  <c r="J101"/>
  <c r="J361"/>
  <c r="J33"/>
  <c r="J34"/>
  <c r="J32"/>
  <c r="J28"/>
  <c r="J29"/>
  <c r="J27"/>
  <c r="J20"/>
  <c r="J21"/>
  <c r="J23"/>
  <c r="J24"/>
  <c r="J19"/>
  <c r="J12"/>
  <c r="H13"/>
  <c r="J13"/>
  <c r="H14"/>
  <c r="J14"/>
  <c r="H15"/>
  <c r="J15"/>
  <c r="H16"/>
  <c r="J16"/>
  <c r="J11"/>
  <c r="J36"/>
  <c r="J410"/>
  <c r="J413"/>
</calcChain>
</file>

<file path=xl/comments1.xml><?xml version="1.0" encoding="utf-8"?>
<comments xmlns="http://schemas.openxmlformats.org/spreadsheetml/2006/main">
  <authors>
    <author>Paweł Manicki</author>
    <author>user</author>
  </authors>
  <commentList>
    <comment ref="L1" authorId="0">
      <text>
        <r>
          <rPr>
            <sz val="9"/>
            <color indexed="81"/>
            <rFont val="Tahoma"/>
            <family val="2"/>
            <charset val="238"/>
          </rPr>
          <t xml:space="preserve">w tych kolumnach są obliczane ilości tulei stabilizujących w zalezności od ilości złączek; zsumowane pokazują się w tabelce przy akcesoriach/tulejach </t>
        </r>
      </text>
    </comment>
    <comment ref="B49" authorId="0">
      <text>
        <r>
          <rPr>
            <sz val="9"/>
            <color indexed="81"/>
            <rFont val="Tahoma"/>
            <family val="2"/>
            <charset val="238"/>
          </rPr>
          <t xml:space="preserve">
potrzebna tuleja 16 mm</t>
        </r>
      </text>
    </comment>
    <comment ref="B256" authorId="0">
      <text>
        <r>
          <rPr>
            <sz val="9"/>
            <color indexed="81"/>
            <rFont val="Tahoma"/>
            <family val="2"/>
            <charset val="238"/>
          </rPr>
          <t xml:space="preserve">
bez rozdzielacza, który jest na zdjęciu</t>
        </r>
      </text>
    </comment>
    <comment ref="B292" authorId="0">
      <text>
        <r>
          <rPr>
            <sz val="9"/>
            <color indexed="81"/>
            <rFont val="Tahoma"/>
            <family val="2"/>
            <charset val="238"/>
          </rPr>
          <t xml:space="preserve">
wkręty wkręcane od wewnątrz</t>
        </r>
      </text>
    </comment>
    <comment ref="B293" authorId="0">
      <text>
        <r>
          <rPr>
            <sz val="9"/>
            <color indexed="81"/>
            <rFont val="Tahoma"/>
            <family val="2"/>
            <charset val="238"/>
          </rPr>
          <t xml:space="preserve">
wkręty wkręcane z zewnątrz</t>
        </r>
      </text>
    </comment>
    <comment ref="E334" authorId="1">
      <text>
        <r>
          <rPr>
            <sz val="9"/>
            <color indexed="81"/>
            <rFont val="Tahoma"/>
            <family val="2"/>
            <charset val="238"/>
          </rPr>
          <t xml:space="preserve">
metalowa</t>
        </r>
      </text>
    </comment>
    <comment ref="E335" authorId="1">
      <text>
        <r>
          <rPr>
            <sz val="9"/>
            <color indexed="81"/>
            <rFont val="Tahoma"/>
            <family val="2"/>
            <charset val="238"/>
          </rPr>
          <t xml:space="preserve">
tworzywowa</t>
        </r>
      </text>
    </comment>
  </commentList>
</comments>
</file>

<file path=xl/sharedStrings.xml><?xml version="1.0" encoding="utf-8"?>
<sst xmlns="http://schemas.openxmlformats.org/spreadsheetml/2006/main" count="494" uniqueCount="419">
  <si>
    <t>Rury w sztangach</t>
  </si>
  <si>
    <t>Rury w zwoju</t>
  </si>
  <si>
    <t>TFC.058.015</t>
  </si>
  <si>
    <t>TFC.058.022.016</t>
  </si>
  <si>
    <t>TFC.058.028.016</t>
  </si>
  <si>
    <t>TFC.058.032</t>
  </si>
  <si>
    <t>TFC.058.040</t>
  </si>
  <si>
    <t>TFC.058.050</t>
  </si>
  <si>
    <t>TFC.025.015</t>
  </si>
  <si>
    <t>TFC.050.015</t>
  </si>
  <si>
    <t>TFC.100.015</t>
  </si>
  <si>
    <t>TFC.050.022.016</t>
  </si>
  <si>
    <t>TFC.025.028.016</t>
  </si>
  <si>
    <t>TAO.058.015</t>
  </si>
  <si>
    <t>TAO.058.022.016</t>
  </si>
  <si>
    <t>TAO.058.028.016</t>
  </si>
  <si>
    <t>TAO.100.015</t>
  </si>
  <si>
    <t>TAO.050.022.016</t>
  </si>
  <si>
    <t>TAO.025.028.016</t>
  </si>
  <si>
    <t>KSZTAŁTKI POLIBUTYLENOWE "PB"</t>
  </si>
  <si>
    <t xml:space="preserve">Złączka prosta </t>
  </si>
  <si>
    <t>-</t>
  </si>
  <si>
    <t>FC.001.015</t>
  </si>
  <si>
    <t>FC.001.022</t>
  </si>
  <si>
    <t>FC.001.028</t>
  </si>
  <si>
    <t>FC.001.032</t>
  </si>
  <si>
    <t>FC.001.040</t>
  </si>
  <si>
    <t>FC.001.050</t>
  </si>
  <si>
    <t>Złączka redukcyjna - zwiększająca</t>
  </si>
  <si>
    <t>16x15</t>
  </si>
  <si>
    <t>FC.002.016.015</t>
  </si>
  <si>
    <t>Złączka redukcyjna - zmiejszająca</t>
  </si>
  <si>
    <t>22x15</t>
  </si>
  <si>
    <t>FC.002.022</t>
  </si>
  <si>
    <t>28x22</t>
  </si>
  <si>
    <t>FC.002.028</t>
  </si>
  <si>
    <t>32x28</t>
  </si>
  <si>
    <t>FC.002.032.028</t>
  </si>
  <si>
    <t>FC.002.040.032</t>
  </si>
  <si>
    <t>FC.002.050.032</t>
  </si>
  <si>
    <t>FC.002.050.040</t>
  </si>
  <si>
    <t>Kolanko 90°</t>
  </si>
  <si>
    <t>FC.005.015</t>
  </si>
  <si>
    <t>FC.005.022</t>
  </si>
  <si>
    <t>FC.005.028</t>
  </si>
  <si>
    <t>FC.005.032</t>
  </si>
  <si>
    <t>FC.005.040</t>
  </si>
  <si>
    <t>FC.005.050</t>
  </si>
  <si>
    <t>Kolanko 45°</t>
  </si>
  <si>
    <t>FC.005.040.045</t>
  </si>
  <si>
    <t>FC.005.050.045</t>
  </si>
  <si>
    <t>Kolanko bose 90°</t>
  </si>
  <si>
    <t>FC.005.015.003</t>
  </si>
  <si>
    <t>FC.005.022.003</t>
  </si>
  <si>
    <t>FC.005.028.003</t>
  </si>
  <si>
    <t>FC.005.032.003</t>
  </si>
  <si>
    <t>Trójnik prosty</t>
  </si>
  <si>
    <t>FC.010.015</t>
  </si>
  <si>
    <t>FC.010.022</t>
  </si>
  <si>
    <t>FC.010.028</t>
  </si>
  <si>
    <t>FC.010.032</t>
  </si>
  <si>
    <t>FC.010.040</t>
  </si>
  <si>
    <t>FC.010.050</t>
  </si>
  <si>
    <t>Trójnik redukcyjny boczny</t>
  </si>
  <si>
    <t>22x22x15</t>
  </si>
  <si>
    <t>FC.012.022</t>
  </si>
  <si>
    <t>Trójnik redukcyjny górny</t>
  </si>
  <si>
    <t>22x15x22</t>
  </si>
  <si>
    <t>FC.013.022</t>
  </si>
  <si>
    <t>28x15x28</t>
  </si>
  <si>
    <t>FC.013.028</t>
  </si>
  <si>
    <t>28x22x28</t>
  </si>
  <si>
    <t>FC.013.028.022</t>
  </si>
  <si>
    <t>32x22x32</t>
  </si>
  <si>
    <t>FC.013.032.022</t>
  </si>
  <si>
    <t>32x28x32</t>
  </si>
  <si>
    <t>FC.013.032.028</t>
  </si>
  <si>
    <t>FC.013.040.032</t>
  </si>
  <si>
    <t>FC.013.050.032</t>
  </si>
  <si>
    <t>Trójnik redukcyjny boczny - górny</t>
  </si>
  <si>
    <t>22x15x15</t>
  </si>
  <si>
    <t>FC.014.022</t>
  </si>
  <si>
    <t>28x22x22</t>
  </si>
  <si>
    <t>FC.014.028.022</t>
  </si>
  <si>
    <t>KSZTAŁTKI PODŁĄCZENIOWE</t>
  </si>
  <si>
    <t>15x1/2"x15</t>
  </si>
  <si>
    <t>FC.008.015</t>
  </si>
  <si>
    <t>15x1/2"</t>
  </si>
  <si>
    <t>FC.024.015</t>
  </si>
  <si>
    <t>FC.025.015</t>
  </si>
  <si>
    <t>FC.026.015</t>
  </si>
  <si>
    <t>22x1/2"</t>
  </si>
  <si>
    <t>FC.026.022</t>
  </si>
  <si>
    <t>22x3/4"</t>
  </si>
  <si>
    <t>FC.026.022.3/4</t>
  </si>
  <si>
    <t>28x1"</t>
  </si>
  <si>
    <t>FC.026.028</t>
  </si>
  <si>
    <t>32x1"</t>
  </si>
  <si>
    <t>FC.026.032</t>
  </si>
  <si>
    <t>Kolanko mosiężne GZ</t>
  </si>
  <si>
    <t>15x1/2</t>
  </si>
  <si>
    <t>FC.026.015.003</t>
  </si>
  <si>
    <t>22x3/4</t>
  </si>
  <si>
    <t>FC.026.022.003</t>
  </si>
  <si>
    <t>FC.028.015</t>
  </si>
  <si>
    <t>FC.028.022</t>
  </si>
  <si>
    <t>FC.028.015.00P</t>
  </si>
  <si>
    <t>22x1/2</t>
  </si>
  <si>
    <t>FC.028.022.00P</t>
  </si>
  <si>
    <t>FC.030.015</t>
  </si>
  <si>
    <t>FC.030.022</t>
  </si>
  <si>
    <t>FC.030.028</t>
  </si>
  <si>
    <t>FC.030.032.010</t>
  </si>
  <si>
    <t>FC.031.015</t>
  </si>
  <si>
    <t>FC.031.022</t>
  </si>
  <si>
    <t>FC.031.028</t>
  </si>
  <si>
    <t>FC.031.032.010</t>
  </si>
  <si>
    <t>FC.033.015</t>
  </si>
  <si>
    <t>FC.033.022</t>
  </si>
  <si>
    <t>FC.033.028</t>
  </si>
  <si>
    <t>FC.033.032</t>
  </si>
  <si>
    <t>32x1 1/4"</t>
  </si>
  <si>
    <t>Złączka GW tworzywowa</t>
  </si>
  <si>
    <t>FC.033.015.00P</t>
  </si>
  <si>
    <t>FC.033.022.00P</t>
  </si>
  <si>
    <t>FC.033.028.00P</t>
  </si>
  <si>
    <t>FC.035.015</t>
  </si>
  <si>
    <t>FC.035.022</t>
  </si>
  <si>
    <t>FC.035.028</t>
  </si>
  <si>
    <t>FC.035.032</t>
  </si>
  <si>
    <t>FC.035.040</t>
  </si>
  <si>
    <t>FC.035.050</t>
  </si>
  <si>
    <t>40x1 1/4" *</t>
  </si>
  <si>
    <t>50x1 1/2" *</t>
  </si>
  <si>
    <t>Złączka GZ tworzywowa</t>
  </si>
  <si>
    <t>FC.035.015.00P</t>
  </si>
  <si>
    <t>FC.035.022.00P</t>
  </si>
  <si>
    <t>FC.035.028.00P</t>
  </si>
  <si>
    <t>Kolanko ze śrubunkiem 15x1/2 GW</t>
  </si>
  <si>
    <t>FC.027.015.012</t>
  </si>
  <si>
    <t>Złączka prosta ze śrubunkiem 15x1/2 GW</t>
  </si>
  <si>
    <t>FC.044.015.012</t>
  </si>
  <si>
    <t>ROZDZIELACZE</t>
  </si>
  <si>
    <t>3/4"x3/4"x15x15</t>
  </si>
  <si>
    <t>FC.215.034.015</t>
  </si>
  <si>
    <t>3/4"x3/4"x15x15x15</t>
  </si>
  <si>
    <t>FC.217.034.015</t>
  </si>
  <si>
    <t>Rozdzielacz mosiężny dwuportowy z zaworami</t>
  </si>
  <si>
    <t>Rozdzielacz mosiężny trzyportowy z zaworami</t>
  </si>
  <si>
    <t>Rozdzielacz mosiężny czteroportowy z zaworami</t>
  </si>
  <si>
    <t>3/4"x3/4"x15x15x15x15</t>
  </si>
  <si>
    <t>FC.218.034.015</t>
  </si>
  <si>
    <t>22x15x15x15x15x22</t>
  </si>
  <si>
    <t>FC.016.022</t>
  </si>
  <si>
    <t>22x15x15x15x22</t>
  </si>
  <si>
    <t>FC.017.022</t>
  </si>
  <si>
    <t>22x15x15x22</t>
  </si>
  <si>
    <t>FC.015.022</t>
  </si>
  <si>
    <t>FC.017.022.003</t>
  </si>
  <si>
    <t>FC.015.022.003</t>
  </si>
  <si>
    <t>Rozdzielacze do CO</t>
  </si>
  <si>
    <t>FC.RCO2.015</t>
  </si>
  <si>
    <t>FC.RCO3.015</t>
  </si>
  <si>
    <t>FC.RCO4.015</t>
  </si>
  <si>
    <t>FC.RCO5.015</t>
  </si>
  <si>
    <t>FC.RCO6.015</t>
  </si>
  <si>
    <t>FC.RCO7.015</t>
  </si>
  <si>
    <t>FC.RCO8.015</t>
  </si>
  <si>
    <t>FC.RCO9.015</t>
  </si>
  <si>
    <t>FC.RCO10.015</t>
  </si>
  <si>
    <t>FC.RCO11.015</t>
  </si>
  <si>
    <t>FC.RCO12.015</t>
  </si>
  <si>
    <t>Rozdzielacze do ogrzewania podłogowego - ręczne sterowanie</t>
  </si>
  <si>
    <t>FC.ROP2.015</t>
  </si>
  <si>
    <t>FC.ROP3.015</t>
  </si>
  <si>
    <t>FC.ROP4.015</t>
  </si>
  <si>
    <t>FC.ROP5.015</t>
  </si>
  <si>
    <t>FC.ROP6.015</t>
  </si>
  <si>
    <t>FC.ROP7.015</t>
  </si>
  <si>
    <t>FC.ROP8.015</t>
  </si>
  <si>
    <t>FC.ROP9.015</t>
  </si>
  <si>
    <t>FC.ROP10.015</t>
  </si>
  <si>
    <t>FC.ROP11.015</t>
  </si>
  <si>
    <t>FC.ROP12.015</t>
  </si>
  <si>
    <t>Rozdzielacze do ogrzewania podłogowego ze wskaźnikami przepływu</t>
  </si>
  <si>
    <t>FC.ROP2.015.P</t>
  </si>
  <si>
    <t>FC.ROP3.015.P</t>
  </si>
  <si>
    <t>FC.ROP4.015.P</t>
  </si>
  <si>
    <t>FC.ROP5.015.P</t>
  </si>
  <si>
    <t>FC.ROP6.015.P</t>
  </si>
  <si>
    <t>FC.ROP7.015.P</t>
  </si>
  <si>
    <t>FC.ROP8.015.P</t>
  </si>
  <si>
    <t>FC.ROP9.015.P</t>
  </si>
  <si>
    <t>FC.ROP10.015.P</t>
  </si>
  <si>
    <t>FC.ROP11.015.P</t>
  </si>
  <si>
    <t>FC.ROP12.015.P</t>
  </si>
  <si>
    <t>Zestaw mieszający</t>
  </si>
  <si>
    <t>FC.1/2-UM</t>
  </si>
  <si>
    <t>Szafki do rozdzielaczy - podtynkowe</t>
  </si>
  <si>
    <t>FC.SWP.0</t>
  </si>
  <si>
    <t>FC.SWP.1</t>
  </si>
  <si>
    <t>FC.SWP.2</t>
  </si>
  <si>
    <t>FC.SWP.3</t>
  </si>
  <si>
    <t>FC.SWP.4</t>
  </si>
  <si>
    <t>FC.SWP.5</t>
  </si>
  <si>
    <t>Szafki do rozdzielaczy - natynkowe</t>
  </si>
  <si>
    <t>FC.SWN.0</t>
  </si>
  <si>
    <t>FC.SWN.1</t>
  </si>
  <si>
    <t>FC.SWN.2</t>
  </si>
  <si>
    <t>FC.SWN.3</t>
  </si>
  <si>
    <t>FC.SWN.4</t>
  </si>
  <si>
    <t>FC.SWN.5</t>
  </si>
  <si>
    <t>Zawór kulowy</t>
  </si>
  <si>
    <t>FC.049.015</t>
  </si>
  <si>
    <t>FC.049.022</t>
  </si>
  <si>
    <t>FC.049.028</t>
  </si>
  <si>
    <t>FC.049.032</t>
  </si>
  <si>
    <t>FC.049.040</t>
  </si>
  <si>
    <t>FC.049.050</t>
  </si>
  <si>
    <t>Zawór grzybkowy</t>
  </si>
  <si>
    <t>FC.038.015.000</t>
  </si>
  <si>
    <t>FC.038.022.000</t>
  </si>
  <si>
    <t>FC.084</t>
  </si>
  <si>
    <t>Śrubunek powrotny</t>
  </si>
  <si>
    <t>FC.192.015.112</t>
  </si>
  <si>
    <t>Zawór grzejnikowy</t>
  </si>
  <si>
    <t>15x1/2" *</t>
  </si>
  <si>
    <t>Zestaw zawór grzejnikowy + powrotny</t>
  </si>
  <si>
    <t>FC.191.192.015.112</t>
  </si>
  <si>
    <t>Zestaw podłączeniowy grzejnika prosty</t>
  </si>
  <si>
    <t>FC.110.015</t>
  </si>
  <si>
    <t>Zestaw podłączeniowy grzejnika kątowy</t>
  </si>
  <si>
    <t>FC.111.015</t>
  </si>
  <si>
    <t>FC.060.015.00P</t>
  </si>
  <si>
    <t>FC.060.022.016.00P</t>
  </si>
  <si>
    <t>FC.060.028.00P</t>
  </si>
  <si>
    <t>FC.060.032.00P</t>
  </si>
  <si>
    <t>FC.060.040.00P</t>
  </si>
  <si>
    <t>FC.060.050.00P</t>
  </si>
  <si>
    <t>Sprężyna do wyginania rur</t>
  </si>
  <si>
    <t>15/16</t>
  </si>
  <si>
    <t>FC.076.015</t>
  </si>
  <si>
    <t>Szyna pod podejścia - na wkręty</t>
  </si>
  <si>
    <t>FC.080</t>
  </si>
  <si>
    <t>FC.080.00P</t>
  </si>
  <si>
    <t>FC.082</t>
  </si>
  <si>
    <t>FC.083</t>
  </si>
  <si>
    <t>FC.040.015</t>
  </si>
  <si>
    <t>FC.040.022</t>
  </si>
  <si>
    <t>FC.040.028</t>
  </si>
  <si>
    <t>Uchwyt przykręcany</t>
  </si>
  <si>
    <t>FC.065.015</t>
  </si>
  <si>
    <t>FC.065.022</t>
  </si>
  <si>
    <t>FC.065.028</t>
  </si>
  <si>
    <t>FC.065.032</t>
  </si>
  <si>
    <t>FC.065.040</t>
  </si>
  <si>
    <t>FC.065.050</t>
  </si>
  <si>
    <t>AKCESORIA</t>
  </si>
  <si>
    <t>Pierścień utrzymujący</t>
  </si>
  <si>
    <t>FC.045.015</t>
  </si>
  <si>
    <t>FC.045.022</t>
  </si>
  <si>
    <t>FC.045.028</t>
  </si>
  <si>
    <t>FC.045.032</t>
  </si>
  <si>
    <t>Nakrętka do kształtek "PB"</t>
  </si>
  <si>
    <t>FC.046.022*</t>
  </si>
  <si>
    <t>FC.046.028*</t>
  </si>
  <si>
    <t>FC.046.032*</t>
  </si>
  <si>
    <t>FC.046.040*</t>
  </si>
  <si>
    <t>FC.046.050*</t>
  </si>
  <si>
    <t>O-ringi</t>
  </si>
  <si>
    <t>FC.050.015</t>
  </si>
  <si>
    <t>FC.050.022</t>
  </si>
  <si>
    <t>FC.050.028</t>
  </si>
  <si>
    <t>FC.050.032</t>
  </si>
  <si>
    <t>Dystans</t>
  </si>
  <si>
    <t>FC.055.015</t>
  </si>
  <si>
    <t>FC.055.022</t>
  </si>
  <si>
    <t>FC.055.028</t>
  </si>
  <si>
    <t>FC.055.032</t>
  </si>
  <si>
    <t>Nożyce</t>
  </si>
  <si>
    <t>Dystans Ø15 i Ø16</t>
  </si>
  <si>
    <t>Dystans Ø22</t>
  </si>
  <si>
    <t>Dystans Ø28</t>
  </si>
  <si>
    <t>Dystans Ø32</t>
  </si>
  <si>
    <t>Dystans Ø40</t>
  </si>
  <si>
    <t>Dystans Ø50</t>
  </si>
  <si>
    <t>O-ring Ø15</t>
  </si>
  <si>
    <t>O-ring Ø22</t>
  </si>
  <si>
    <t>O-ring Ø28</t>
  </si>
  <si>
    <t>O-ring Ø32</t>
  </si>
  <si>
    <t>O-ring Ø40</t>
  </si>
  <si>
    <t>O-ring Ø50</t>
  </si>
  <si>
    <t>Nakrętka PB Ø15</t>
  </si>
  <si>
    <t>Nakrętka PB Ø22</t>
  </si>
  <si>
    <t>Nakrętka PB Ø28</t>
  </si>
  <si>
    <t>Nakrętka PB Ø32</t>
  </si>
  <si>
    <t>Nakrętka PB Ø40</t>
  </si>
  <si>
    <t xml:space="preserve">Nakrętka PB Ø50 </t>
  </si>
  <si>
    <t>Smary silikonowe</t>
  </si>
  <si>
    <t>S.255.030</t>
  </si>
  <si>
    <t>Suma</t>
  </si>
  <si>
    <t>ZAWORY</t>
  </si>
  <si>
    <t>Nr katalogowy</t>
  </si>
  <si>
    <t>Ilość sztuk w paczce</t>
  </si>
  <si>
    <t>Grubość ścianki
(mm)</t>
  </si>
  <si>
    <t>Długość
(m)</t>
  </si>
  <si>
    <t>Zamawiana ilość sztuk</t>
  </si>
  <si>
    <t>Cena netto sztuki/
zwoju
PLN</t>
  </si>
  <si>
    <t>160/2</t>
  </si>
  <si>
    <t>210/3</t>
  </si>
  <si>
    <t>260/4</t>
  </si>
  <si>
    <t>310/5</t>
  </si>
  <si>
    <t>360/6</t>
  </si>
  <si>
    <t>410/7</t>
  </si>
  <si>
    <t>460/8</t>
  </si>
  <si>
    <t>510/9</t>
  </si>
  <si>
    <t>560/10</t>
  </si>
  <si>
    <t>610/11</t>
  </si>
  <si>
    <t>660/12</t>
  </si>
  <si>
    <t>330/2-3</t>
  </si>
  <si>
    <t>420/2-4</t>
  </si>
  <si>
    <t>550/5-7</t>
  </si>
  <si>
    <t>700/8-10</t>
  </si>
  <si>
    <t>780/11-12</t>
  </si>
  <si>
    <t>950/12-14</t>
  </si>
  <si>
    <t>ROZDZIELACZE DO CO I OGRZEWANIA PODŁOGOWEGO</t>
  </si>
  <si>
    <t>Łącznik mosiężny GW</t>
  </si>
  <si>
    <t>Łącznik mosiężny GZ</t>
  </si>
  <si>
    <t>Pierścień  Ø22</t>
  </si>
  <si>
    <t>Pierścień  Ø28</t>
  </si>
  <si>
    <t>Pierścień  Ø32</t>
  </si>
  <si>
    <t>Pierścień  Ø40</t>
  </si>
  <si>
    <t>Pierścień  Ø50</t>
  </si>
  <si>
    <t>CZĘŚCI WYMIENNE, NARZĘDZIA</t>
  </si>
  <si>
    <t>Nożyce (0 - 28mm)</t>
  </si>
  <si>
    <t>Smar silikonowy 30 gr</t>
  </si>
  <si>
    <t>Smar silikonowy 50 gr</t>
  </si>
  <si>
    <t>Tuleja stabilizująca</t>
  </si>
  <si>
    <t>sugerowana ilość minimalna</t>
  </si>
  <si>
    <t>automatyczne liczenie tulei stabilizujących</t>
  </si>
  <si>
    <t>ZESTAW PODŁĄCZENIOWY GRZEJNIKA</t>
  </si>
  <si>
    <t>FC.085</t>
  </si>
  <si>
    <t>FC.086</t>
  </si>
  <si>
    <t>Adapter pod baterie i zawory do płyty G-K</t>
  </si>
  <si>
    <t>FC.191.015.112</t>
  </si>
  <si>
    <t>FC.087</t>
  </si>
  <si>
    <t>Uchwyt mocujący opaski do rur do płyty GK</t>
  </si>
  <si>
    <t>Pierścień Ø15i Ø16</t>
  </si>
  <si>
    <t>Podejście mosiężne przelotowe do szyny</t>
  </si>
  <si>
    <t>Podejście mosiężne w osłonie plastikowej</t>
  </si>
  <si>
    <t>Podejście mosiężne długie na wkręt do szyny</t>
  </si>
  <si>
    <t>Podejście mosiężne krótkie na wkręt do szyny</t>
  </si>
  <si>
    <t>Podejście mosiężne pod baterię na szynę</t>
  </si>
  <si>
    <t>Podejście tworzywowe pod baterię tworzywowe</t>
  </si>
  <si>
    <t>Złączka GW mosiężna</t>
  </si>
  <si>
    <t>Złączka GZ mosiężna</t>
  </si>
  <si>
    <t>Rozdzielacz tworzywowy podwójny dwuportowy mufowy</t>
  </si>
  <si>
    <t>Rozdzielacz tworzywowy pojedyńczy trzyportowy mufowy</t>
  </si>
  <si>
    <t>Rozdzielacz tworzywowy pojedyńczy dwuportowy mufowy</t>
  </si>
  <si>
    <t>Rozdzielacz tworzywowy pojedyńczy trzyportowy nyplowy</t>
  </si>
  <si>
    <t>Rozdzielacz tworzywowy pojedyńczy dwuportowy nyplowy</t>
  </si>
  <si>
    <t>do zaworów - 15, 22, 28</t>
  </si>
  <si>
    <t>do baterii - 15, 22, m. wew.</t>
  </si>
  <si>
    <t>do baterii - 15, 22 m. zew.</t>
  </si>
  <si>
    <t>Szyna metalowa wygięta regulowana</t>
  </si>
  <si>
    <t>Szyna metalowa montażowa</t>
  </si>
  <si>
    <t>Średnica zewnętrzna
(mm)</t>
  </si>
  <si>
    <t>Wymiar
(mm)</t>
  </si>
  <si>
    <t>Cena netto sztuki 
PLN</t>
  </si>
  <si>
    <t>Cena netto po rabacie
PLN</t>
  </si>
  <si>
    <t>Wartość netto po rabacie
PLN</t>
  </si>
  <si>
    <t>Cena netto 1 metra
PLN</t>
  </si>
  <si>
    <t>Nożyce (0 - 45mm)</t>
  </si>
  <si>
    <t>FC.055.040</t>
  </si>
  <si>
    <t>FC.055.050</t>
  </si>
  <si>
    <t>FC.050.040</t>
  </si>
  <si>
    <t>FC.050.050</t>
  </si>
  <si>
    <t>FC.046.015</t>
  </si>
  <si>
    <t>FC.045.040</t>
  </si>
  <si>
    <t>FC.045.050</t>
  </si>
  <si>
    <t>40x32x40</t>
  </si>
  <si>
    <t>50x32x50</t>
  </si>
  <si>
    <t>40x32</t>
  </si>
  <si>
    <t>50x32</t>
  </si>
  <si>
    <t>50x40</t>
  </si>
  <si>
    <t>TFC.025.022.016</t>
  </si>
  <si>
    <t>40X1 1/4"</t>
  </si>
  <si>
    <t>FC.033.040</t>
  </si>
  <si>
    <t>50X1 1/2"</t>
  </si>
  <si>
    <t>FC.033.050</t>
  </si>
  <si>
    <t>15X3/4"</t>
  </si>
  <si>
    <t>FC.033.015.3/4.00P</t>
  </si>
  <si>
    <t>Cena netto szt/zwoju po rabacie
PLN</t>
  </si>
  <si>
    <t>Zaślepki metalowe</t>
  </si>
  <si>
    <t>NZ.01</t>
  </si>
  <si>
    <t>NZ.02</t>
  </si>
  <si>
    <t>S.255.050</t>
  </si>
  <si>
    <t>FC.041.050</t>
  </si>
  <si>
    <t>Zaślepki z PB</t>
  </si>
  <si>
    <t>FC.041.032</t>
  </si>
  <si>
    <t>FC.041.040</t>
  </si>
  <si>
    <t>SUMA CAŁKOW. BRUTTO</t>
  </si>
  <si>
    <t>SUMA CAŁKOW. NETTO</t>
  </si>
  <si>
    <t>50 - rozstaw</t>
  </si>
  <si>
    <t xml:space="preserve">Suma </t>
  </si>
  <si>
    <t>Rabat specjalny użytkownikom serwisu BDB</t>
  </si>
  <si>
    <t xml:space="preserve">RURY POLIBUTYLENOWE "PB" </t>
  </si>
  <si>
    <t>Rury z barierą antydyfuzyjną do c.o. i c.w.u. w sztangach</t>
  </si>
  <si>
    <t>Rury z barierą antydyfuzyjną do c.o. i c.w.u. w zwoju</t>
  </si>
  <si>
    <t>Z A M Ó W I E N I E</t>
  </si>
  <si>
    <t>Nazwisko i imię lub nazwa firmy:</t>
  </si>
  <si>
    <t>Adres:</t>
  </si>
  <si>
    <t>NIP:</t>
  </si>
  <si>
    <t>Nr telefonu:</t>
  </si>
  <si>
    <t>ZAMAWIAJĄCY</t>
  </si>
  <si>
    <t>Niniejszy formularz po wypełnieniu ilości oraz danych zamawiającego - wydrukować lub przesłać jako załącznik e-mailem na adres: bdb@nuevaterrain.pl</t>
  </si>
  <si>
    <t>Konsultacje dot. zamawianych elementów: tel 618176371</t>
  </si>
  <si>
    <t xml:space="preserve">Niniejszy formularz po wypełnieniu ilości oraz danych zamawiającego - wydrukować lub przesłać jako załącznik e-mailem na adres:   bdb@nuevaterrain.pl </t>
  </si>
  <si>
    <t>Konsultacje dot. zamawianych elementów:  tel  618176371</t>
  </si>
</sst>
</file>

<file path=xl/styles.xml><?xml version="1.0" encoding="utf-8"?>
<styleSheet xmlns="http://schemas.openxmlformats.org/spreadsheetml/2006/main">
  <numFmts count="2">
    <numFmt numFmtId="43" formatCode="_-* #,##0.00\ _z_ł_-;\-* #,##0.00\ _z_ł_-;_-* &quot;-&quot;??\ _z_ł_-;_-@_-"/>
    <numFmt numFmtId="164" formatCode="#,##0.00_ ;\-#,##0.00\ "/>
  </numFmts>
  <fonts count="2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8"/>
      <color indexed="8"/>
      <name val="Calibri"/>
      <family val="2"/>
      <charset val="238"/>
    </font>
    <font>
      <sz val="9"/>
      <color indexed="81"/>
      <name val="Tahoma"/>
      <family val="2"/>
      <charset val="238"/>
    </font>
    <font>
      <sz val="11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14"/>
      <color indexed="8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4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9"/>
      <name val="Calibri"/>
      <family val="2"/>
      <charset val="238"/>
    </font>
    <font>
      <b/>
      <sz val="11"/>
      <color indexed="30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8"/>
      <name val="Calibri"/>
      <family val="2"/>
      <charset val="238"/>
    </font>
    <font>
      <sz val="12"/>
      <color indexed="10"/>
      <name val="Calibri"/>
      <family val="2"/>
      <charset val="238"/>
    </font>
    <font>
      <sz val="11"/>
      <color indexed="8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33">
    <xf numFmtId="0" fontId="0" fillId="0" borderId="0" xfId="0"/>
    <xf numFmtId="0" fontId="0" fillId="0" borderId="0" xfId="0" applyBorder="1"/>
    <xf numFmtId="0" fontId="1" fillId="0" borderId="0" xfId="0" applyFont="1" applyBorder="1" applyAlignment="1">
      <alignment horizontal="center" vertical="top" wrapText="1"/>
    </xf>
    <xf numFmtId="2" fontId="1" fillId="0" borderId="0" xfId="0" applyNumberFormat="1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NumberFormat="1" applyBorder="1"/>
    <xf numFmtId="2" fontId="0" fillId="0" borderId="0" xfId="0" applyNumberFormat="1" applyBorder="1"/>
    <xf numFmtId="2" fontId="0" fillId="0" borderId="0" xfId="0" applyNumberFormat="1" applyBorder="1" applyAlignment="1">
      <alignment wrapText="1"/>
    </xf>
    <xf numFmtId="2" fontId="1" fillId="0" borderId="0" xfId="0" applyNumberFormat="1" applyFont="1" applyBorder="1"/>
    <xf numFmtId="2" fontId="1" fillId="0" borderId="0" xfId="0" applyNumberFormat="1" applyFont="1" applyBorder="1" applyAlignment="1">
      <alignment wrapText="1"/>
    </xf>
    <xf numFmtId="0" fontId="2" fillId="0" borderId="0" xfId="0" applyFont="1" applyBorder="1" applyAlignment="1"/>
    <xf numFmtId="4" fontId="0" fillId="0" borderId="0" xfId="0" applyNumberFormat="1" applyBorder="1"/>
    <xf numFmtId="10" fontId="1" fillId="0" borderId="0" xfId="0" applyNumberFormat="1" applyFont="1" applyBorder="1" applyAlignment="1">
      <alignment vertical="justify"/>
    </xf>
    <xf numFmtId="0" fontId="1" fillId="0" borderId="0" xfId="0" applyFont="1" applyBorder="1" applyAlignment="1"/>
    <xf numFmtId="2" fontId="1" fillId="0" borderId="0" xfId="0" applyNumberFormat="1" applyFont="1" applyBorder="1" applyAlignment="1">
      <alignment horizontal="center" vertical="top" wrapText="1"/>
    </xf>
    <xf numFmtId="10" fontId="1" fillId="0" borderId="0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vertical="top"/>
    </xf>
    <xf numFmtId="2" fontId="0" fillId="0" borderId="0" xfId="0" applyNumberFormat="1" applyBorder="1" applyAlignment="1">
      <alignment vertical="top" wrapText="1"/>
    </xf>
    <xf numFmtId="2" fontId="1" fillId="0" borderId="0" xfId="0" applyNumberFormat="1" applyFont="1" applyBorder="1" applyAlignment="1">
      <alignment vertical="top"/>
    </xf>
    <xf numFmtId="10" fontId="0" fillId="0" borderId="0" xfId="0" applyNumberFormat="1" applyBorder="1" applyAlignment="1">
      <alignment vertical="justify"/>
    </xf>
    <xf numFmtId="0" fontId="0" fillId="0" borderId="0" xfId="0" applyBorder="1" applyAlignment="1"/>
    <xf numFmtId="0" fontId="1" fillId="0" borderId="0" xfId="0" applyFont="1" applyBorder="1" applyAlignment="1">
      <alignment vertical="justify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2" fillId="0" borderId="0" xfId="0" applyFont="1" applyBorder="1" applyAlignment="1">
      <alignment horizontal="left"/>
    </xf>
    <xf numFmtId="10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4" fontId="0" fillId="0" borderId="0" xfId="0" applyNumberFormat="1" applyBorder="1" applyAlignment="1">
      <alignment horizontal="left"/>
    </xf>
    <xf numFmtId="1" fontId="1" fillId="0" borderId="0" xfId="0" applyNumberFormat="1" applyFont="1" applyBorder="1"/>
    <xf numFmtId="1" fontId="1" fillId="0" borderId="0" xfId="0" applyNumberFormat="1" applyFont="1" applyBorder="1" applyAlignment="1">
      <alignment horizontal="left"/>
    </xf>
    <xf numFmtId="4" fontId="1" fillId="0" borderId="0" xfId="0" applyNumberFormat="1" applyFont="1" applyBorder="1" applyAlignment="1">
      <alignment horizontal="center" vertical="top" wrapText="1"/>
    </xf>
    <xf numFmtId="4" fontId="1" fillId="0" borderId="0" xfId="0" applyNumberFormat="1" applyFont="1" applyBorder="1"/>
    <xf numFmtId="4" fontId="1" fillId="0" borderId="0" xfId="0" applyNumberFormat="1" applyFont="1" applyBorder="1" applyAlignment="1">
      <alignment vertical="top"/>
    </xf>
    <xf numFmtId="4" fontId="0" fillId="0" borderId="0" xfId="0" applyNumberFormat="1" applyBorder="1" applyAlignment="1">
      <alignment vertical="top" wrapText="1"/>
    </xf>
    <xf numFmtId="4" fontId="1" fillId="0" borderId="0" xfId="0" applyNumberFormat="1" applyFont="1" applyBorder="1" applyAlignment="1">
      <alignment vertical="top" wrapText="1"/>
    </xf>
    <xf numFmtId="4" fontId="1" fillId="0" borderId="0" xfId="0" applyNumberFormat="1" applyFont="1" applyBorder="1" applyAlignment="1"/>
    <xf numFmtId="4" fontId="2" fillId="0" borderId="0" xfId="0" applyNumberFormat="1" applyFont="1" applyBorder="1" applyAlignment="1"/>
    <xf numFmtId="4" fontId="1" fillId="0" borderId="0" xfId="0" applyNumberFormat="1" applyFont="1" applyBorder="1" applyAlignment="1">
      <alignment wrapText="1"/>
    </xf>
    <xf numFmtId="4" fontId="0" fillId="0" borderId="0" xfId="0" applyNumberFormat="1" applyBorder="1" applyAlignment="1">
      <alignment wrapText="1"/>
    </xf>
    <xf numFmtId="3" fontId="1" fillId="0" borderId="0" xfId="0" applyNumberFormat="1" applyFont="1" applyBorder="1" applyAlignment="1">
      <alignment vertical="top"/>
    </xf>
    <xf numFmtId="3" fontId="1" fillId="0" borderId="0" xfId="0" applyNumberFormat="1" applyFont="1" applyBorder="1"/>
    <xf numFmtId="3" fontId="0" fillId="0" borderId="0" xfId="0" applyNumberFormat="1" applyBorder="1"/>
    <xf numFmtId="3" fontId="1" fillId="0" borderId="0" xfId="0" applyNumberFormat="1" applyFont="1" applyBorder="1" applyAlignment="1">
      <alignment wrapText="1"/>
    </xf>
    <xf numFmtId="0" fontId="9" fillId="0" borderId="0" xfId="0" applyFont="1" applyBorder="1"/>
    <xf numFmtId="0" fontId="10" fillId="0" borderId="1" xfId="0" applyFont="1" applyBorder="1"/>
    <xf numFmtId="0" fontId="10" fillId="0" borderId="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2" fontId="10" fillId="0" borderId="1" xfId="0" applyNumberFormat="1" applyFont="1" applyBorder="1"/>
    <xf numFmtId="1" fontId="11" fillId="0" borderId="1" xfId="0" applyNumberFormat="1" applyFont="1" applyBorder="1"/>
    <xf numFmtId="4" fontId="11" fillId="0" borderId="1" xfId="0" applyNumberFormat="1" applyFont="1" applyBorder="1"/>
    <xf numFmtId="0" fontId="11" fillId="0" borderId="0" xfId="0" applyFont="1" applyBorder="1" applyAlignment="1"/>
    <xf numFmtId="2" fontId="10" fillId="0" borderId="0" xfId="0" applyNumberFormat="1" applyFont="1" applyBorder="1"/>
    <xf numFmtId="2" fontId="11" fillId="0" borderId="0" xfId="0" applyNumberFormat="1" applyFont="1" applyBorder="1"/>
    <xf numFmtId="1" fontId="11" fillId="0" borderId="0" xfId="0" applyNumberFormat="1" applyFont="1" applyBorder="1"/>
    <xf numFmtId="4" fontId="11" fillId="0" borderId="0" xfId="0" applyNumberFormat="1" applyFont="1" applyBorder="1"/>
    <xf numFmtId="0" fontId="11" fillId="0" borderId="0" xfId="0" applyNumberFormat="1" applyFont="1" applyBorder="1" applyAlignment="1">
      <alignment vertical="top" wrapText="1"/>
    </xf>
    <xf numFmtId="2" fontId="11" fillId="0" borderId="0" xfId="0" applyNumberFormat="1" applyFont="1" applyBorder="1" applyAlignment="1">
      <alignment vertical="top" wrapText="1"/>
    </xf>
    <xf numFmtId="1" fontId="11" fillId="0" borderId="0" xfId="0" applyNumberFormat="1" applyFont="1" applyBorder="1" applyAlignment="1">
      <alignment vertical="top" wrapText="1"/>
    </xf>
    <xf numFmtId="0" fontId="10" fillId="0" borderId="1" xfId="0" applyNumberFormat="1" applyFont="1" applyBorder="1" applyAlignment="1">
      <alignment vertical="top"/>
    </xf>
    <xf numFmtId="4" fontId="10" fillId="0" borderId="1" xfId="0" applyNumberFormat="1" applyFont="1" applyBorder="1" applyAlignment="1">
      <alignment vertical="top" wrapText="1"/>
    </xf>
    <xf numFmtId="4" fontId="11" fillId="0" borderId="1" xfId="0" applyNumberFormat="1" applyFont="1" applyBorder="1" applyAlignment="1">
      <alignment vertical="top" wrapText="1"/>
    </xf>
    <xf numFmtId="3" fontId="11" fillId="0" borderId="1" xfId="0" applyNumberFormat="1" applyFont="1" applyBorder="1" applyAlignment="1">
      <alignment vertical="top"/>
    </xf>
    <xf numFmtId="4" fontId="11" fillId="0" borderId="1" xfId="0" applyNumberFormat="1" applyFont="1" applyBorder="1" applyAlignment="1">
      <alignment vertical="top"/>
    </xf>
    <xf numFmtId="4" fontId="11" fillId="0" borderId="0" xfId="0" applyNumberFormat="1" applyFont="1" applyBorder="1" applyAlignment="1"/>
    <xf numFmtId="3" fontId="11" fillId="0" borderId="0" xfId="0" applyNumberFormat="1" applyFont="1" applyBorder="1"/>
    <xf numFmtId="0" fontId="10" fillId="0" borderId="1" xfId="0" applyFont="1" applyBorder="1" applyAlignment="1">
      <alignment vertical="top"/>
    </xf>
    <xf numFmtId="0" fontId="10" fillId="0" borderId="1" xfId="0" applyNumberFormat="1" applyFont="1" applyBorder="1" applyAlignment="1">
      <alignment vertical="top" wrapText="1"/>
    </xf>
    <xf numFmtId="4" fontId="10" fillId="0" borderId="1" xfId="0" applyNumberFormat="1" applyFont="1" applyBorder="1" applyAlignment="1">
      <alignment vertical="top"/>
    </xf>
    <xf numFmtId="0" fontId="10" fillId="0" borderId="0" xfId="0" applyNumberFormat="1" applyFont="1" applyBorder="1" applyAlignment="1">
      <alignment vertical="top"/>
    </xf>
    <xf numFmtId="4" fontId="10" fillId="0" borderId="0" xfId="0" applyNumberFormat="1" applyFont="1" applyBorder="1" applyAlignment="1">
      <alignment vertical="top" wrapText="1"/>
    </xf>
    <xf numFmtId="4" fontId="11" fillId="0" borderId="0" xfId="0" applyNumberFormat="1" applyFont="1" applyBorder="1" applyAlignment="1">
      <alignment vertical="top" wrapText="1"/>
    </xf>
    <xf numFmtId="3" fontId="11" fillId="0" borderId="0" xfId="0" applyNumberFormat="1" applyFont="1" applyBorder="1" applyAlignment="1">
      <alignment vertical="top"/>
    </xf>
    <xf numFmtId="4" fontId="11" fillId="0" borderId="0" xfId="0" applyNumberFormat="1" applyFont="1" applyBorder="1" applyAlignment="1">
      <alignment vertical="top"/>
    </xf>
    <xf numFmtId="0" fontId="10" fillId="0" borderId="0" xfId="0" applyFont="1" applyBorder="1" applyAlignment="1">
      <alignment horizontal="left"/>
    </xf>
    <xf numFmtId="0" fontId="10" fillId="0" borderId="0" xfId="0" applyFont="1" applyBorder="1"/>
    <xf numFmtId="3" fontId="11" fillId="0" borderId="1" xfId="0" applyNumberFormat="1" applyFont="1" applyBorder="1"/>
    <xf numFmtId="0" fontId="10" fillId="0" borderId="0" xfId="0" applyFont="1" applyBorder="1" applyAlignment="1"/>
    <xf numFmtId="4" fontId="10" fillId="0" borderId="0" xfId="0" applyNumberFormat="1" applyFont="1" applyBorder="1" applyAlignment="1"/>
    <xf numFmtId="0" fontId="10" fillId="0" borderId="1" xfId="0" applyNumberFormat="1" applyFont="1" applyBorder="1"/>
    <xf numFmtId="4" fontId="10" fillId="0" borderId="1" xfId="0" applyNumberFormat="1" applyFont="1" applyBorder="1"/>
    <xf numFmtId="0" fontId="10" fillId="0" borderId="1" xfId="0" applyFont="1" applyFill="1" applyBorder="1"/>
    <xf numFmtId="0" fontId="10" fillId="0" borderId="0" xfId="0" applyNumberFormat="1" applyFont="1" applyBorder="1"/>
    <xf numFmtId="4" fontId="10" fillId="0" borderId="0" xfId="0" applyNumberFormat="1" applyFont="1" applyBorder="1"/>
    <xf numFmtId="49" fontId="10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/>
    <xf numFmtId="4" fontId="11" fillId="0" borderId="1" xfId="0" applyNumberFormat="1" applyFont="1" applyFill="1" applyBorder="1" applyAlignment="1">
      <alignment vertical="top" wrapText="1"/>
    </xf>
    <xf numFmtId="3" fontId="11" fillId="0" borderId="1" xfId="0" applyNumberFormat="1" applyFont="1" applyFill="1" applyBorder="1"/>
    <xf numFmtId="4" fontId="11" fillId="0" borderId="1" xfId="0" applyNumberFormat="1" applyFont="1" applyFill="1" applyBorder="1"/>
    <xf numFmtId="4" fontId="11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 vertical="top" wrapText="1"/>
    </xf>
    <xf numFmtId="3" fontId="11" fillId="0" borderId="0" xfId="0" applyNumberFormat="1" applyFont="1" applyBorder="1" applyAlignment="1">
      <alignment horizontal="center"/>
    </xf>
    <xf numFmtId="10" fontId="11" fillId="0" borderId="0" xfId="0" applyNumberFormat="1" applyFont="1" applyBorder="1" applyAlignment="1">
      <alignment vertical="justify"/>
    </xf>
    <xf numFmtId="0" fontId="12" fillId="0" borderId="0" xfId="0" applyFont="1" applyBorder="1" applyAlignment="1"/>
    <xf numFmtId="4" fontId="12" fillId="0" borderId="0" xfId="0" applyNumberFormat="1" applyFont="1" applyBorder="1" applyAlignment="1"/>
    <xf numFmtId="3" fontId="11" fillId="2" borderId="1" xfId="0" applyNumberFormat="1" applyFont="1" applyFill="1" applyBorder="1"/>
    <xf numFmtId="4" fontId="10" fillId="0" borderId="1" xfId="0" applyNumberFormat="1" applyFont="1" applyBorder="1" applyAlignment="1">
      <alignment wrapText="1"/>
    </xf>
    <xf numFmtId="3" fontId="11" fillId="0" borderId="1" xfId="0" applyNumberFormat="1" applyFont="1" applyBorder="1" applyAlignment="1">
      <alignment wrapText="1"/>
    </xf>
    <xf numFmtId="4" fontId="11" fillId="0" borderId="1" xfId="0" applyNumberFormat="1" applyFont="1" applyBorder="1" applyAlignment="1">
      <alignment wrapText="1"/>
    </xf>
    <xf numFmtId="4" fontId="10" fillId="0" borderId="0" xfId="0" applyNumberFormat="1" applyFont="1" applyBorder="1" applyAlignment="1">
      <alignment wrapText="1"/>
    </xf>
    <xf numFmtId="3" fontId="11" fillId="0" borderId="0" xfId="0" applyNumberFormat="1" applyFont="1" applyBorder="1" applyAlignment="1">
      <alignment wrapText="1"/>
    </xf>
    <xf numFmtId="4" fontId="11" fillId="0" borderId="0" xfId="0" applyNumberFormat="1" applyFont="1" applyBorder="1" applyAlignment="1">
      <alignment wrapText="1"/>
    </xf>
    <xf numFmtId="3" fontId="0" fillId="0" borderId="0" xfId="0" applyNumberFormat="1" applyFill="1" applyBorder="1"/>
    <xf numFmtId="0" fontId="1" fillId="0" borderId="0" xfId="0" applyFont="1" applyFill="1" applyBorder="1" applyAlignment="1">
      <alignment horizontal="left"/>
    </xf>
    <xf numFmtId="0" fontId="0" fillId="0" borderId="1" xfId="0" applyFill="1" applyBorder="1"/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/>
    <xf numFmtId="2" fontId="11" fillId="0" borderId="0" xfId="0" applyNumberFormat="1" applyFont="1" applyFill="1" applyBorder="1" applyAlignment="1">
      <alignment horizontal="left"/>
    </xf>
    <xf numFmtId="2" fontId="11" fillId="0" borderId="0" xfId="0" applyNumberFormat="1" applyFont="1" applyFill="1" applyBorder="1" applyAlignment="1"/>
    <xf numFmtId="2" fontId="1" fillId="0" borderId="0" xfId="0" applyNumberFormat="1" applyFont="1" applyFill="1" applyBorder="1" applyAlignment="1"/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/>
    <xf numFmtId="0" fontId="1" fillId="0" borderId="0" xfId="0" applyFont="1" applyFill="1" applyBorder="1" applyAlignment="1"/>
    <xf numFmtId="0" fontId="0" fillId="0" borderId="0" xfId="0" applyFill="1" applyBorder="1" applyAlignment="1">
      <alignment horizontal="left"/>
    </xf>
    <xf numFmtId="4" fontId="11" fillId="0" borderId="1" xfId="0" applyNumberFormat="1" applyFont="1" applyBorder="1" applyAlignment="1">
      <alignment horizontal="right" vertical="top" wrapText="1"/>
    </xf>
    <xf numFmtId="3" fontId="11" fillId="0" borderId="1" xfId="0" applyNumberFormat="1" applyFont="1" applyBorder="1" applyAlignment="1">
      <alignment horizontal="right"/>
    </xf>
    <xf numFmtId="4" fontId="11" fillId="0" borderId="1" xfId="0" applyNumberFormat="1" applyFont="1" applyBorder="1" applyAlignment="1">
      <alignment horizontal="right"/>
    </xf>
    <xf numFmtId="0" fontId="11" fillId="0" borderId="2" xfId="0" applyFont="1" applyFill="1" applyBorder="1" applyAlignment="1"/>
    <xf numFmtId="0" fontId="10" fillId="0" borderId="1" xfId="0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/>
    </xf>
    <xf numFmtId="0" fontId="0" fillId="0" borderId="0" xfId="0" applyFont="1" applyBorder="1"/>
    <xf numFmtId="0" fontId="10" fillId="0" borderId="3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3" xfId="0" applyFont="1" applyFill="1" applyBorder="1" applyAlignment="1">
      <alignment horizontal="left"/>
    </xf>
    <xf numFmtId="0" fontId="10" fillId="0" borderId="4" xfId="0" applyFont="1" applyFill="1" applyBorder="1" applyAlignment="1">
      <alignment horizontal="left"/>
    </xf>
    <xf numFmtId="0" fontId="10" fillId="0" borderId="5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2" fontId="10" fillId="0" borderId="1" xfId="0" applyNumberFormat="1" applyFont="1" applyFill="1" applyBorder="1"/>
    <xf numFmtId="2" fontId="11" fillId="0" borderId="1" xfId="0" applyNumberFormat="1" applyFont="1" applyFill="1" applyBorder="1"/>
    <xf numFmtId="2" fontId="0" fillId="0" borderId="0" xfId="0" applyNumberFormat="1" applyFill="1" applyBorder="1"/>
    <xf numFmtId="2" fontId="10" fillId="0" borderId="0" xfId="0" applyNumberFormat="1" applyFont="1" applyFill="1" applyBorder="1"/>
    <xf numFmtId="2" fontId="11" fillId="0" borderId="0" xfId="0" applyNumberFormat="1" applyFont="1" applyFill="1" applyBorder="1"/>
    <xf numFmtId="0" fontId="0" fillId="0" borderId="1" xfId="0" applyBorder="1" applyAlignment="1">
      <alignment horizontal="left"/>
    </xf>
    <xf numFmtId="0" fontId="0" fillId="0" borderId="1" xfId="0" applyBorder="1"/>
    <xf numFmtId="2" fontId="0" fillId="0" borderId="1" xfId="0" applyNumberFormat="1" applyBorder="1"/>
    <xf numFmtId="1" fontId="1" fillId="0" borderId="1" xfId="0" applyNumberFormat="1" applyFont="1" applyBorder="1"/>
    <xf numFmtId="2" fontId="0" fillId="0" borderId="1" xfId="0" applyNumberFormat="1" applyBorder="1" applyAlignment="1">
      <alignment horizontal="right"/>
    </xf>
    <xf numFmtId="0" fontId="10" fillId="0" borderId="6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4" fontId="10" fillId="0" borderId="2" xfId="0" applyNumberFormat="1" applyFont="1" applyBorder="1"/>
    <xf numFmtId="4" fontId="11" fillId="0" borderId="7" xfId="0" applyNumberFormat="1" applyFont="1" applyBorder="1"/>
    <xf numFmtId="0" fontId="10" fillId="0" borderId="8" xfId="0" applyFont="1" applyBorder="1"/>
    <xf numFmtId="0" fontId="10" fillId="0" borderId="8" xfId="0" applyNumberFormat="1" applyFont="1" applyBorder="1"/>
    <xf numFmtId="4" fontId="11" fillId="0" borderId="8" xfId="0" applyNumberFormat="1" applyFont="1" applyBorder="1" applyAlignment="1">
      <alignment vertical="top" wrapText="1"/>
    </xf>
    <xf numFmtId="3" fontId="11" fillId="0" borderId="8" xfId="0" applyNumberFormat="1" applyFont="1" applyBorder="1"/>
    <xf numFmtId="4" fontId="10" fillId="0" borderId="4" xfId="0" applyNumberFormat="1" applyFont="1" applyBorder="1"/>
    <xf numFmtId="4" fontId="11" fillId="0" borderId="5" xfId="0" applyNumberFormat="1" applyFont="1" applyBorder="1"/>
    <xf numFmtId="0" fontId="3" fillId="0" borderId="0" xfId="0" applyFont="1" applyBorder="1" applyAlignment="1">
      <alignment horizontal="left" vertical="center"/>
    </xf>
    <xf numFmtId="2" fontId="13" fillId="0" borderId="0" xfId="0" applyNumberFormat="1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 vertical="center"/>
    </xf>
    <xf numFmtId="164" fontId="14" fillId="0" borderId="0" xfId="1" applyNumberFormat="1" applyFont="1" applyBorder="1"/>
    <xf numFmtId="4" fontId="14" fillId="0" borderId="0" xfId="0" applyNumberFormat="1" applyFont="1" applyBorder="1"/>
    <xf numFmtId="0" fontId="7" fillId="0" borderId="0" xfId="0" applyFont="1" applyBorder="1" applyAlignment="1"/>
    <xf numFmtId="0" fontId="7" fillId="0" borderId="0" xfId="0" applyFont="1" applyBorder="1"/>
    <xf numFmtId="164" fontId="13" fillId="0" borderId="0" xfId="1" applyNumberFormat="1" applyFont="1" applyBorder="1"/>
    <xf numFmtId="4" fontId="13" fillId="0" borderId="0" xfId="0" applyNumberFormat="1" applyFont="1" applyBorder="1"/>
    <xf numFmtId="0" fontId="2" fillId="0" borderId="0" xfId="0" applyFont="1" applyFill="1" applyBorder="1"/>
    <xf numFmtId="0" fontId="0" fillId="0" borderId="2" xfId="0" applyFont="1" applyBorder="1"/>
    <xf numFmtId="0" fontId="0" fillId="0" borderId="2" xfId="0" applyBorder="1"/>
    <xf numFmtId="0" fontId="0" fillId="0" borderId="9" xfId="0" applyFont="1" applyBorder="1"/>
    <xf numFmtId="0" fontId="0" fillId="0" borderId="9" xfId="0" applyBorder="1"/>
    <xf numFmtId="1" fontId="1" fillId="0" borderId="0" xfId="0" applyNumberFormat="1" applyFont="1" applyBorder="1" applyAlignment="1"/>
    <xf numFmtId="4" fontId="16" fillId="0" borderId="0" xfId="0" applyNumberFormat="1" applyFont="1" applyBorder="1" applyAlignment="1">
      <alignment wrapText="1"/>
    </xf>
    <xf numFmtId="2" fontId="16" fillId="0" borderId="0" xfId="0" applyNumberFormat="1" applyFont="1" applyBorder="1" applyAlignment="1">
      <alignment wrapText="1"/>
    </xf>
    <xf numFmtId="0" fontId="2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center" vertical="top" wrapText="1"/>
    </xf>
    <xf numFmtId="0" fontId="2" fillId="4" borderId="0" xfId="0" applyFont="1" applyFill="1" applyBorder="1" applyAlignment="1">
      <alignment horizontal="left"/>
    </xf>
    <xf numFmtId="0" fontId="0" fillId="4" borderId="0" xfId="0" applyFill="1" applyBorder="1"/>
    <xf numFmtId="0" fontId="2" fillId="4" borderId="0" xfId="0" applyFont="1" applyFill="1" applyBorder="1" applyAlignment="1"/>
    <xf numFmtId="49" fontId="0" fillId="4" borderId="0" xfId="0" applyNumberFormat="1" applyFill="1" applyBorder="1" applyAlignment="1">
      <alignment horizontal="center"/>
    </xf>
    <xf numFmtId="4" fontId="0" fillId="4" borderId="0" xfId="0" applyNumberFormat="1" applyFill="1" applyBorder="1"/>
    <xf numFmtId="0" fontId="12" fillId="4" borderId="0" xfId="0" applyFont="1" applyFill="1" applyBorder="1" applyAlignment="1">
      <alignment horizontal="left"/>
    </xf>
    <xf numFmtId="0" fontId="0" fillId="4" borderId="0" xfId="0" applyFill="1" applyBorder="1" applyAlignment="1">
      <alignment horizontal="center"/>
    </xf>
    <xf numFmtId="4" fontId="17" fillId="5" borderId="0" xfId="0" applyNumberFormat="1" applyFont="1" applyFill="1" applyBorder="1" applyAlignment="1">
      <alignment wrapText="1"/>
    </xf>
    <xf numFmtId="164" fontId="17" fillId="5" borderId="0" xfId="1" applyNumberFormat="1" applyFont="1" applyFill="1" applyBorder="1"/>
    <xf numFmtId="2" fontId="9" fillId="0" borderId="0" xfId="0" applyNumberFormat="1" applyFont="1" applyBorder="1"/>
    <xf numFmtId="1" fontId="6" fillId="0" borderId="0" xfId="0" applyNumberFormat="1" applyFont="1" applyBorder="1"/>
    <xf numFmtId="2" fontId="6" fillId="0" borderId="0" xfId="0" applyNumberFormat="1" applyFont="1" applyBorder="1"/>
    <xf numFmtId="164" fontId="19" fillId="0" borderId="0" xfId="1" applyNumberFormat="1" applyFont="1" applyBorder="1"/>
    <xf numFmtId="164" fontId="17" fillId="0" borderId="0" xfId="1" applyNumberFormat="1" applyFont="1" applyFill="1" applyBorder="1"/>
    <xf numFmtId="0" fontId="9" fillId="0" borderId="0" xfId="0" applyFont="1" applyBorder="1" applyAlignment="1">
      <alignment horizontal="left"/>
    </xf>
    <xf numFmtId="0" fontId="9" fillId="0" borderId="0" xfId="0" applyFont="1" applyBorder="1" applyAlignment="1"/>
    <xf numFmtId="1" fontId="6" fillId="0" borderId="0" xfId="0" applyNumberFormat="1" applyFont="1" applyBorder="1" applyAlignment="1">
      <alignment horizontal="left"/>
    </xf>
    <xf numFmtId="1" fontId="1" fillId="0" borderId="0" xfId="0" applyNumberFormat="1" applyFont="1" applyBorder="1" applyAlignment="1">
      <alignment horizontal="center" vertical="top" wrapText="1"/>
    </xf>
    <xf numFmtId="0" fontId="2" fillId="5" borderId="0" xfId="0" applyFont="1" applyFill="1" applyBorder="1" applyAlignment="1">
      <alignment horizontal="center" vertical="top"/>
    </xf>
    <xf numFmtId="10" fontId="6" fillId="0" borderId="0" xfId="0" applyNumberFormat="1" applyFont="1" applyFill="1" applyBorder="1" applyAlignment="1">
      <alignment horizontal="center" vertical="center" shrinkToFit="1"/>
    </xf>
    <xf numFmtId="0" fontId="1" fillId="5" borderId="0" xfId="0" applyFont="1" applyFill="1" applyBorder="1" applyAlignment="1">
      <alignment horizontal="center" vertical="top" wrapText="1"/>
    </xf>
    <xf numFmtId="0" fontId="1" fillId="5" borderId="0" xfId="0" applyNumberFormat="1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left" vertical="center"/>
    </xf>
    <xf numFmtId="0" fontId="0" fillId="0" borderId="0" xfId="0" applyAlignment="1"/>
    <xf numFmtId="0" fontId="6" fillId="6" borderId="10" xfId="0" applyNumberFormat="1" applyFont="1" applyFill="1" applyBorder="1" applyAlignment="1">
      <alignment horizontal="center" vertical="center" wrapText="1"/>
    </xf>
    <xf numFmtId="10" fontId="6" fillId="6" borderId="10" xfId="0" applyNumberFormat="1" applyFont="1" applyFill="1" applyBorder="1" applyAlignment="1">
      <alignment horizontal="center" vertical="center" shrinkToFit="1"/>
    </xf>
    <xf numFmtId="0" fontId="9" fillId="0" borderId="0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20" fillId="0" borderId="0" xfId="0" applyFont="1" applyBorder="1" applyAlignment="1"/>
    <xf numFmtId="2" fontId="9" fillId="0" borderId="0" xfId="0" applyNumberFormat="1" applyFont="1" applyBorder="1"/>
    <xf numFmtId="0" fontId="1" fillId="0" borderId="19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21" xfId="0" applyFont="1" applyBorder="1" applyAlignment="1">
      <alignment horizontal="center" vertical="top" wrapText="1"/>
    </xf>
    <xf numFmtId="0" fontId="1" fillId="0" borderId="22" xfId="0" applyFont="1" applyBorder="1" applyAlignment="1">
      <alignment horizontal="center" vertical="top" wrapText="1"/>
    </xf>
    <xf numFmtId="2" fontId="15" fillId="0" borderId="0" xfId="0" applyNumberFormat="1" applyFont="1" applyBorder="1" applyAlignment="1">
      <alignment horizontal="center" vertical="center" wrapText="1"/>
    </xf>
    <xf numFmtId="2" fontId="15" fillId="0" borderId="2" xfId="0" applyNumberFormat="1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 wrapText="1"/>
    </xf>
    <xf numFmtId="2" fontId="1" fillId="0" borderId="13" xfId="0" applyNumberFormat="1" applyFont="1" applyBorder="1" applyAlignment="1">
      <alignment horizontal="center" vertical="top" wrapText="1"/>
    </xf>
    <xf numFmtId="2" fontId="1" fillId="0" borderId="14" xfId="0" applyNumberFormat="1" applyFont="1" applyBorder="1" applyAlignment="1">
      <alignment horizontal="center" vertical="top" wrapText="1"/>
    </xf>
    <xf numFmtId="4" fontId="1" fillId="0" borderId="17" xfId="0" applyNumberFormat="1" applyFont="1" applyBorder="1" applyAlignment="1">
      <alignment horizontal="center" vertical="top" wrapText="1"/>
    </xf>
    <xf numFmtId="4" fontId="1" fillId="0" borderId="18" xfId="0" applyNumberFormat="1" applyFont="1" applyBorder="1" applyAlignment="1">
      <alignment horizontal="center" vertical="top" wrapText="1"/>
    </xf>
    <xf numFmtId="0" fontId="10" fillId="8" borderId="0" xfId="0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13" xfId="0" applyNumberFormat="1" applyFont="1" applyBorder="1" applyAlignment="1">
      <alignment horizontal="center" vertical="top" wrapText="1"/>
    </xf>
    <xf numFmtId="0" fontId="1" fillId="0" borderId="14" xfId="0" applyNumberFormat="1" applyFont="1" applyBorder="1" applyAlignment="1">
      <alignment horizontal="center" vertical="top" wrapText="1"/>
    </xf>
    <xf numFmtId="1" fontId="1" fillId="0" borderId="13" xfId="0" applyNumberFormat="1" applyFont="1" applyBorder="1" applyAlignment="1">
      <alignment horizontal="center" vertical="top" wrapText="1"/>
    </xf>
    <xf numFmtId="1" fontId="1" fillId="0" borderId="14" xfId="0" applyNumberFormat="1" applyFont="1" applyBorder="1" applyAlignment="1">
      <alignment horizontal="center" vertical="top" wrapText="1"/>
    </xf>
    <xf numFmtId="2" fontId="1" fillId="0" borderId="17" xfId="0" applyNumberFormat="1" applyFont="1" applyBorder="1" applyAlignment="1">
      <alignment horizontal="center" vertical="top" wrapText="1"/>
    </xf>
    <xf numFmtId="2" fontId="1" fillId="0" borderId="18" xfId="0" applyNumberFormat="1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 wrapText="1"/>
    </xf>
    <xf numFmtId="2" fontId="0" fillId="7" borderId="11" xfId="0" applyNumberFormat="1" applyFill="1" applyBorder="1" applyAlignment="1"/>
    <xf numFmtId="0" fontId="0" fillId="7" borderId="9" xfId="0" applyFill="1" applyBorder="1" applyAlignment="1"/>
    <xf numFmtId="0" fontId="0" fillId="7" borderId="12" xfId="0" applyFill="1" applyBorder="1" applyAlignment="1"/>
    <xf numFmtId="2" fontId="0" fillId="7" borderId="3" xfId="0" applyNumberFormat="1" applyFill="1" applyBorder="1" applyAlignment="1"/>
    <xf numFmtId="0" fontId="0" fillId="7" borderId="4" xfId="0" applyFill="1" applyBorder="1" applyAlignment="1"/>
    <xf numFmtId="0" fontId="0" fillId="7" borderId="5" xfId="0" applyFill="1" applyBorder="1" applyAlignment="1"/>
    <xf numFmtId="2" fontId="0" fillId="7" borderId="5" xfId="0" applyNumberFormat="1" applyFill="1" applyBorder="1" applyAlignment="1"/>
  </cellXfs>
  <cellStyles count="2">
    <cellStyle name="Dziesiętny" xfId="1" builtinId="3"/>
    <cellStyle name="Normalny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png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61" Type="http://schemas.openxmlformats.org/officeDocument/2006/relationships/image" Target="../media/image61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66675</xdr:rowOff>
    </xdr:from>
    <xdr:to>
      <xdr:col>0</xdr:col>
      <xdr:colOff>1095375</xdr:colOff>
      <xdr:row>14</xdr:row>
      <xdr:rowOff>114300</xdr:rowOff>
    </xdr:to>
    <xdr:pic>
      <xdr:nvPicPr>
        <xdr:cNvPr id="1066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019425"/>
          <a:ext cx="10191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18</xdr:row>
      <xdr:rowOff>133350</xdr:rowOff>
    </xdr:from>
    <xdr:to>
      <xdr:col>0</xdr:col>
      <xdr:colOff>1066800</xdr:colOff>
      <xdr:row>22</xdr:row>
      <xdr:rowOff>142875</xdr:rowOff>
    </xdr:to>
    <xdr:pic>
      <xdr:nvPicPr>
        <xdr:cNvPr id="1067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4610100"/>
          <a:ext cx="9906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41</xdr:row>
      <xdr:rowOff>85725</xdr:rowOff>
    </xdr:from>
    <xdr:to>
      <xdr:col>0</xdr:col>
      <xdr:colOff>971550</xdr:colOff>
      <xdr:row>45</xdr:row>
      <xdr:rowOff>66675</xdr:rowOff>
    </xdr:to>
    <xdr:pic>
      <xdr:nvPicPr>
        <xdr:cNvPr id="106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9001125"/>
          <a:ext cx="9048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46</xdr:row>
      <xdr:rowOff>133350</xdr:rowOff>
    </xdr:from>
    <xdr:to>
      <xdr:col>0</xdr:col>
      <xdr:colOff>1009650</xdr:colOff>
      <xdr:row>50</xdr:row>
      <xdr:rowOff>9525</xdr:rowOff>
    </xdr:to>
    <xdr:pic>
      <xdr:nvPicPr>
        <xdr:cNvPr id="106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0544" r="19145"/>
        <a:stretch>
          <a:fillRect/>
        </a:stretch>
      </xdr:blipFill>
      <xdr:spPr bwMode="auto">
        <a:xfrm>
          <a:off x="285750" y="10001250"/>
          <a:ext cx="7239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52</xdr:row>
      <xdr:rowOff>123825</xdr:rowOff>
    </xdr:from>
    <xdr:to>
      <xdr:col>0</xdr:col>
      <xdr:colOff>942975</xdr:colOff>
      <xdr:row>55</xdr:row>
      <xdr:rowOff>57150</xdr:rowOff>
    </xdr:to>
    <xdr:pic>
      <xdr:nvPicPr>
        <xdr:cNvPr id="107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9283" t="19179" r="17899" b="20647"/>
        <a:stretch>
          <a:fillRect/>
        </a:stretch>
      </xdr:blipFill>
      <xdr:spPr bwMode="auto">
        <a:xfrm>
          <a:off x="190500" y="11134725"/>
          <a:ext cx="7524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58</xdr:row>
      <xdr:rowOff>190500</xdr:rowOff>
    </xdr:from>
    <xdr:to>
      <xdr:col>0</xdr:col>
      <xdr:colOff>914400</xdr:colOff>
      <xdr:row>62</xdr:row>
      <xdr:rowOff>142875</xdr:rowOff>
    </xdr:to>
    <xdr:pic>
      <xdr:nvPicPr>
        <xdr:cNvPr id="107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4833" t="-1573" r="20229" b="11720"/>
        <a:stretch>
          <a:fillRect/>
        </a:stretch>
      </xdr:blipFill>
      <xdr:spPr bwMode="auto">
        <a:xfrm>
          <a:off x="304800" y="12344400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78</xdr:row>
      <xdr:rowOff>123825</xdr:rowOff>
    </xdr:from>
    <xdr:to>
      <xdr:col>0</xdr:col>
      <xdr:colOff>1000125</xdr:colOff>
      <xdr:row>82</xdr:row>
      <xdr:rowOff>171450</xdr:rowOff>
    </xdr:to>
    <xdr:pic>
      <xdr:nvPicPr>
        <xdr:cNvPr id="1072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350" y="16087725"/>
          <a:ext cx="866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84</xdr:row>
      <xdr:rowOff>38100</xdr:rowOff>
    </xdr:from>
    <xdr:to>
      <xdr:col>0</xdr:col>
      <xdr:colOff>1000125</xdr:colOff>
      <xdr:row>88</xdr:row>
      <xdr:rowOff>9525</xdr:rowOff>
    </xdr:to>
    <xdr:pic>
      <xdr:nvPicPr>
        <xdr:cNvPr id="1073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" y="17145000"/>
          <a:ext cx="876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89</xdr:row>
      <xdr:rowOff>57150</xdr:rowOff>
    </xdr:from>
    <xdr:to>
      <xdr:col>0</xdr:col>
      <xdr:colOff>1047750</xdr:colOff>
      <xdr:row>93</xdr:row>
      <xdr:rowOff>19050</xdr:rowOff>
    </xdr:to>
    <xdr:pic>
      <xdr:nvPicPr>
        <xdr:cNvPr id="1074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" y="18116550"/>
          <a:ext cx="942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</xdr:row>
      <xdr:rowOff>85725</xdr:rowOff>
    </xdr:from>
    <xdr:to>
      <xdr:col>0</xdr:col>
      <xdr:colOff>990600</xdr:colOff>
      <xdr:row>99</xdr:row>
      <xdr:rowOff>0</xdr:rowOff>
    </xdr:to>
    <xdr:pic>
      <xdr:nvPicPr>
        <xdr:cNvPr id="1075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9288125"/>
          <a:ext cx="9906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103</xdr:row>
      <xdr:rowOff>171450</xdr:rowOff>
    </xdr:from>
    <xdr:to>
      <xdr:col>0</xdr:col>
      <xdr:colOff>1028700</xdr:colOff>
      <xdr:row>106</xdr:row>
      <xdr:rowOff>180975</xdr:rowOff>
    </xdr:to>
    <xdr:pic>
      <xdr:nvPicPr>
        <xdr:cNvPr id="1076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0" y="20897850"/>
          <a:ext cx="742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109</xdr:row>
      <xdr:rowOff>142875</xdr:rowOff>
    </xdr:from>
    <xdr:to>
      <xdr:col>0</xdr:col>
      <xdr:colOff>1009650</xdr:colOff>
      <xdr:row>113</xdr:row>
      <xdr:rowOff>66675</xdr:rowOff>
    </xdr:to>
    <xdr:pic>
      <xdr:nvPicPr>
        <xdr:cNvPr id="1077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6225" y="22069425"/>
          <a:ext cx="7334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114</xdr:row>
      <xdr:rowOff>57150</xdr:rowOff>
    </xdr:from>
    <xdr:to>
      <xdr:col>0</xdr:col>
      <xdr:colOff>1038225</xdr:colOff>
      <xdr:row>118</xdr:row>
      <xdr:rowOff>47625</xdr:rowOff>
    </xdr:to>
    <xdr:pic>
      <xdr:nvPicPr>
        <xdr:cNvPr id="1078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7175" y="22936200"/>
          <a:ext cx="7810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119</xdr:row>
      <xdr:rowOff>95250</xdr:rowOff>
    </xdr:from>
    <xdr:to>
      <xdr:col>0</xdr:col>
      <xdr:colOff>1114425</xdr:colOff>
      <xdr:row>122</xdr:row>
      <xdr:rowOff>171450</xdr:rowOff>
    </xdr:to>
    <xdr:pic>
      <xdr:nvPicPr>
        <xdr:cNvPr id="1079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6700" y="23926800"/>
          <a:ext cx="847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123</xdr:row>
      <xdr:rowOff>161925</xdr:rowOff>
    </xdr:from>
    <xdr:to>
      <xdr:col>0</xdr:col>
      <xdr:colOff>1057275</xdr:colOff>
      <xdr:row>127</xdr:row>
      <xdr:rowOff>57150</xdr:rowOff>
    </xdr:to>
    <xdr:pic>
      <xdr:nvPicPr>
        <xdr:cNvPr id="1080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3850" y="24755475"/>
          <a:ext cx="733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127</xdr:row>
      <xdr:rowOff>161925</xdr:rowOff>
    </xdr:from>
    <xdr:to>
      <xdr:col>0</xdr:col>
      <xdr:colOff>1133475</xdr:colOff>
      <xdr:row>131</xdr:row>
      <xdr:rowOff>123825</xdr:rowOff>
    </xdr:to>
    <xdr:pic>
      <xdr:nvPicPr>
        <xdr:cNvPr id="1081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8125" y="25517475"/>
          <a:ext cx="895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133</xdr:row>
      <xdr:rowOff>19050</xdr:rowOff>
    </xdr:from>
    <xdr:to>
      <xdr:col>0</xdr:col>
      <xdr:colOff>1104900</xdr:colOff>
      <xdr:row>136</xdr:row>
      <xdr:rowOff>123825</xdr:rowOff>
    </xdr:to>
    <xdr:pic>
      <xdr:nvPicPr>
        <xdr:cNvPr id="1082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8125" y="26517600"/>
          <a:ext cx="8667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139</xdr:row>
      <xdr:rowOff>38100</xdr:rowOff>
    </xdr:from>
    <xdr:to>
      <xdr:col>0</xdr:col>
      <xdr:colOff>1095375</xdr:colOff>
      <xdr:row>142</xdr:row>
      <xdr:rowOff>9525</xdr:rowOff>
    </xdr:to>
    <xdr:pic>
      <xdr:nvPicPr>
        <xdr:cNvPr id="1083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1450" y="27679650"/>
          <a:ext cx="923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146</xdr:row>
      <xdr:rowOff>19050</xdr:rowOff>
    </xdr:from>
    <xdr:to>
      <xdr:col>0</xdr:col>
      <xdr:colOff>952500</xdr:colOff>
      <xdr:row>149</xdr:row>
      <xdr:rowOff>152400</xdr:rowOff>
    </xdr:to>
    <xdr:pic>
      <xdr:nvPicPr>
        <xdr:cNvPr id="1084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" y="28994100"/>
          <a:ext cx="762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153</xdr:row>
      <xdr:rowOff>152400</xdr:rowOff>
    </xdr:from>
    <xdr:to>
      <xdr:col>0</xdr:col>
      <xdr:colOff>962025</xdr:colOff>
      <xdr:row>157</xdr:row>
      <xdr:rowOff>38100</xdr:rowOff>
    </xdr:to>
    <xdr:pic>
      <xdr:nvPicPr>
        <xdr:cNvPr id="1085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1925" y="30460950"/>
          <a:ext cx="8001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159</xdr:row>
      <xdr:rowOff>85725</xdr:rowOff>
    </xdr:from>
    <xdr:to>
      <xdr:col>0</xdr:col>
      <xdr:colOff>1028700</xdr:colOff>
      <xdr:row>163</xdr:row>
      <xdr:rowOff>0</xdr:rowOff>
    </xdr:to>
    <xdr:pic>
      <xdr:nvPicPr>
        <xdr:cNvPr id="1086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0500" y="31537275"/>
          <a:ext cx="8382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166</xdr:row>
      <xdr:rowOff>66675</xdr:rowOff>
    </xdr:from>
    <xdr:to>
      <xdr:col>0</xdr:col>
      <xdr:colOff>990600</xdr:colOff>
      <xdr:row>169</xdr:row>
      <xdr:rowOff>123825</xdr:rowOff>
    </xdr:to>
    <xdr:pic>
      <xdr:nvPicPr>
        <xdr:cNvPr id="1087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9075" y="32851725"/>
          <a:ext cx="771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170</xdr:row>
      <xdr:rowOff>123825</xdr:rowOff>
    </xdr:from>
    <xdr:to>
      <xdr:col>0</xdr:col>
      <xdr:colOff>1066800</xdr:colOff>
      <xdr:row>173</xdr:row>
      <xdr:rowOff>76200</xdr:rowOff>
    </xdr:to>
    <xdr:pic>
      <xdr:nvPicPr>
        <xdr:cNvPr id="1088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" y="33670875"/>
          <a:ext cx="8667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174</xdr:row>
      <xdr:rowOff>9525</xdr:rowOff>
    </xdr:from>
    <xdr:to>
      <xdr:col>0</xdr:col>
      <xdr:colOff>1028700</xdr:colOff>
      <xdr:row>177</xdr:row>
      <xdr:rowOff>9525</xdr:rowOff>
    </xdr:to>
    <xdr:pic>
      <xdr:nvPicPr>
        <xdr:cNvPr id="1089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1450" y="34318575"/>
          <a:ext cx="8572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180</xdr:row>
      <xdr:rowOff>200025</xdr:rowOff>
    </xdr:from>
    <xdr:to>
      <xdr:col>0</xdr:col>
      <xdr:colOff>981075</xdr:colOff>
      <xdr:row>183</xdr:row>
      <xdr:rowOff>57150</xdr:rowOff>
    </xdr:to>
    <xdr:pic>
      <xdr:nvPicPr>
        <xdr:cNvPr id="1090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61950" y="35652075"/>
          <a:ext cx="619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184</xdr:row>
      <xdr:rowOff>152400</xdr:rowOff>
    </xdr:from>
    <xdr:to>
      <xdr:col>0</xdr:col>
      <xdr:colOff>1009650</xdr:colOff>
      <xdr:row>188</xdr:row>
      <xdr:rowOff>0</xdr:rowOff>
    </xdr:to>
    <xdr:pic>
      <xdr:nvPicPr>
        <xdr:cNvPr id="1091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9075" y="36423600"/>
          <a:ext cx="7905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188</xdr:row>
      <xdr:rowOff>123825</xdr:rowOff>
    </xdr:from>
    <xdr:to>
      <xdr:col>0</xdr:col>
      <xdr:colOff>1123950</xdr:colOff>
      <xdr:row>192</xdr:row>
      <xdr:rowOff>28575</xdr:rowOff>
    </xdr:to>
    <xdr:pic>
      <xdr:nvPicPr>
        <xdr:cNvPr id="1092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8600" y="37157025"/>
          <a:ext cx="895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192</xdr:row>
      <xdr:rowOff>104775</xdr:rowOff>
    </xdr:from>
    <xdr:to>
      <xdr:col>0</xdr:col>
      <xdr:colOff>1057275</xdr:colOff>
      <xdr:row>195</xdr:row>
      <xdr:rowOff>142875</xdr:rowOff>
    </xdr:to>
    <xdr:pic>
      <xdr:nvPicPr>
        <xdr:cNvPr id="1093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8125" y="37899975"/>
          <a:ext cx="8191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196</xdr:row>
      <xdr:rowOff>85725</xdr:rowOff>
    </xdr:from>
    <xdr:to>
      <xdr:col>0</xdr:col>
      <xdr:colOff>1076325</xdr:colOff>
      <xdr:row>199</xdr:row>
      <xdr:rowOff>142875</xdr:rowOff>
    </xdr:to>
    <xdr:pic>
      <xdr:nvPicPr>
        <xdr:cNvPr id="1094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19075" y="38642925"/>
          <a:ext cx="8572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201</xdr:row>
      <xdr:rowOff>0</xdr:rowOff>
    </xdr:from>
    <xdr:to>
      <xdr:col>0</xdr:col>
      <xdr:colOff>990600</xdr:colOff>
      <xdr:row>203</xdr:row>
      <xdr:rowOff>161925</xdr:rowOff>
    </xdr:to>
    <xdr:pic>
      <xdr:nvPicPr>
        <xdr:cNvPr id="1095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47650" y="39509700"/>
          <a:ext cx="7429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204</xdr:row>
      <xdr:rowOff>76200</xdr:rowOff>
    </xdr:from>
    <xdr:to>
      <xdr:col>0</xdr:col>
      <xdr:colOff>1095375</xdr:colOff>
      <xdr:row>207</xdr:row>
      <xdr:rowOff>180975</xdr:rowOff>
    </xdr:to>
    <xdr:pic>
      <xdr:nvPicPr>
        <xdr:cNvPr id="1096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1450" y="40157400"/>
          <a:ext cx="923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208</xdr:row>
      <xdr:rowOff>133350</xdr:rowOff>
    </xdr:from>
    <xdr:to>
      <xdr:col>0</xdr:col>
      <xdr:colOff>1085850</xdr:colOff>
      <xdr:row>211</xdr:row>
      <xdr:rowOff>95250</xdr:rowOff>
    </xdr:to>
    <xdr:pic>
      <xdr:nvPicPr>
        <xdr:cNvPr id="1097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5275" y="40976550"/>
          <a:ext cx="7905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220</xdr:row>
      <xdr:rowOff>114300</xdr:rowOff>
    </xdr:from>
    <xdr:to>
      <xdr:col>0</xdr:col>
      <xdr:colOff>981075</xdr:colOff>
      <xdr:row>226</xdr:row>
      <xdr:rowOff>0</xdr:rowOff>
    </xdr:to>
    <xdr:pic>
      <xdr:nvPicPr>
        <xdr:cNvPr id="1098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15907" t="10162" r="16104" b="3706"/>
        <a:stretch>
          <a:fillRect/>
        </a:stretch>
      </xdr:blipFill>
      <xdr:spPr bwMode="auto">
        <a:xfrm>
          <a:off x="38100" y="43300650"/>
          <a:ext cx="9429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233</xdr:row>
      <xdr:rowOff>133350</xdr:rowOff>
    </xdr:from>
    <xdr:to>
      <xdr:col>0</xdr:col>
      <xdr:colOff>1028700</xdr:colOff>
      <xdr:row>239</xdr:row>
      <xdr:rowOff>95250</xdr:rowOff>
    </xdr:to>
    <xdr:pic>
      <xdr:nvPicPr>
        <xdr:cNvPr id="1099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l="9167" r="15469"/>
        <a:stretch>
          <a:fillRect/>
        </a:stretch>
      </xdr:blipFill>
      <xdr:spPr bwMode="auto">
        <a:xfrm>
          <a:off x="28575" y="45796200"/>
          <a:ext cx="10001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245</xdr:row>
      <xdr:rowOff>28575</xdr:rowOff>
    </xdr:from>
    <xdr:to>
      <xdr:col>0</xdr:col>
      <xdr:colOff>990600</xdr:colOff>
      <xdr:row>253</xdr:row>
      <xdr:rowOff>76200</xdr:rowOff>
    </xdr:to>
    <xdr:pic>
      <xdr:nvPicPr>
        <xdr:cNvPr id="1100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9245" t="7933" r="17522" b="14113"/>
        <a:stretch>
          <a:fillRect/>
        </a:stretch>
      </xdr:blipFill>
      <xdr:spPr bwMode="auto">
        <a:xfrm>
          <a:off x="95250" y="47977425"/>
          <a:ext cx="8953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255</xdr:row>
      <xdr:rowOff>85725</xdr:rowOff>
    </xdr:from>
    <xdr:to>
      <xdr:col>0</xdr:col>
      <xdr:colOff>1009650</xdr:colOff>
      <xdr:row>259</xdr:row>
      <xdr:rowOff>161925</xdr:rowOff>
    </xdr:to>
    <xdr:pic>
      <xdr:nvPicPr>
        <xdr:cNvPr id="1101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7617" r="5482"/>
        <a:stretch>
          <a:fillRect/>
        </a:stretch>
      </xdr:blipFill>
      <xdr:spPr bwMode="auto">
        <a:xfrm>
          <a:off x="19050" y="49939575"/>
          <a:ext cx="990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260</xdr:row>
      <xdr:rowOff>85725</xdr:rowOff>
    </xdr:from>
    <xdr:to>
      <xdr:col>0</xdr:col>
      <xdr:colOff>1038225</xdr:colOff>
      <xdr:row>265</xdr:row>
      <xdr:rowOff>133350</xdr:rowOff>
    </xdr:to>
    <xdr:pic>
      <xdr:nvPicPr>
        <xdr:cNvPr id="1102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50892075"/>
          <a:ext cx="10287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268</xdr:row>
      <xdr:rowOff>133350</xdr:rowOff>
    </xdr:from>
    <xdr:to>
      <xdr:col>0</xdr:col>
      <xdr:colOff>1000125</xdr:colOff>
      <xdr:row>273</xdr:row>
      <xdr:rowOff>142875</xdr:rowOff>
    </xdr:to>
    <xdr:pic>
      <xdr:nvPicPr>
        <xdr:cNvPr id="1103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52463700"/>
          <a:ext cx="1000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310</xdr:row>
      <xdr:rowOff>57150</xdr:rowOff>
    </xdr:from>
    <xdr:to>
      <xdr:col>0</xdr:col>
      <xdr:colOff>1009650</xdr:colOff>
      <xdr:row>314</xdr:row>
      <xdr:rowOff>9525</xdr:rowOff>
    </xdr:to>
    <xdr:pic>
      <xdr:nvPicPr>
        <xdr:cNvPr id="1104" name="Obraz 8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0500" y="604456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313</xdr:row>
      <xdr:rowOff>171450</xdr:rowOff>
    </xdr:from>
    <xdr:to>
      <xdr:col>0</xdr:col>
      <xdr:colOff>1009650</xdr:colOff>
      <xdr:row>317</xdr:row>
      <xdr:rowOff>57150</xdr:rowOff>
    </xdr:to>
    <xdr:pic>
      <xdr:nvPicPr>
        <xdr:cNvPr id="1105" name="Obraz 8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0025" y="61179075"/>
          <a:ext cx="8096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332</xdr:row>
      <xdr:rowOff>95250</xdr:rowOff>
    </xdr:from>
    <xdr:to>
      <xdr:col>0</xdr:col>
      <xdr:colOff>942975</xdr:colOff>
      <xdr:row>335</xdr:row>
      <xdr:rowOff>38100</xdr:rowOff>
    </xdr:to>
    <xdr:pic>
      <xdr:nvPicPr>
        <xdr:cNvPr id="1106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57175" y="64779525"/>
          <a:ext cx="685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336</xdr:row>
      <xdr:rowOff>19050</xdr:rowOff>
    </xdr:from>
    <xdr:to>
      <xdr:col>0</xdr:col>
      <xdr:colOff>952500</xdr:colOff>
      <xdr:row>338</xdr:row>
      <xdr:rowOff>85725</xdr:rowOff>
    </xdr:to>
    <xdr:pic>
      <xdr:nvPicPr>
        <xdr:cNvPr id="1107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b="9235"/>
        <a:stretch>
          <a:fillRect/>
        </a:stretch>
      </xdr:blipFill>
      <xdr:spPr bwMode="auto">
        <a:xfrm>
          <a:off x="114300" y="65465325"/>
          <a:ext cx="838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339</xdr:row>
      <xdr:rowOff>76200</xdr:rowOff>
    </xdr:from>
    <xdr:to>
      <xdr:col>0</xdr:col>
      <xdr:colOff>914400</xdr:colOff>
      <xdr:row>341</xdr:row>
      <xdr:rowOff>76200</xdr:rowOff>
    </xdr:to>
    <xdr:pic>
      <xdr:nvPicPr>
        <xdr:cNvPr id="1108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90500" y="66093975"/>
          <a:ext cx="7239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353</xdr:row>
      <xdr:rowOff>161925</xdr:rowOff>
    </xdr:from>
    <xdr:to>
      <xdr:col>0</xdr:col>
      <xdr:colOff>914400</xdr:colOff>
      <xdr:row>357</xdr:row>
      <xdr:rowOff>123825</xdr:rowOff>
    </xdr:to>
    <xdr:pic>
      <xdr:nvPicPr>
        <xdr:cNvPr id="1109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42875" y="68846700"/>
          <a:ext cx="7715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367</xdr:row>
      <xdr:rowOff>114300</xdr:rowOff>
    </xdr:from>
    <xdr:to>
      <xdr:col>0</xdr:col>
      <xdr:colOff>790575</xdr:colOff>
      <xdr:row>370</xdr:row>
      <xdr:rowOff>9525</xdr:rowOff>
    </xdr:to>
    <xdr:pic>
      <xdr:nvPicPr>
        <xdr:cNvPr id="1110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 l="17018" t="11494" r="11807" b="27089"/>
        <a:stretch>
          <a:fillRect/>
        </a:stretch>
      </xdr:blipFill>
      <xdr:spPr bwMode="auto">
        <a:xfrm>
          <a:off x="209550" y="71523225"/>
          <a:ext cx="581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374</xdr:row>
      <xdr:rowOff>47625</xdr:rowOff>
    </xdr:from>
    <xdr:to>
      <xdr:col>0</xdr:col>
      <xdr:colOff>847725</xdr:colOff>
      <xdr:row>377</xdr:row>
      <xdr:rowOff>47625</xdr:rowOff>
    </xdr:to>
    <xdr:pic>
      <xdr:nvPicPr>
        <xdr:cNvPr id="1111" name="Obraz 9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r="25238"/>
        <a:stretch>
          <a:fillRect/>
        </a:stretch>
      </xdr:blipFill>
      <xdr:spPr bwMode="auto">
        <a:xfrm>
          <a:off x="266700" y="72790050"/>
          <a:ext cx="581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383</xdr:row>
      <xdr:rowOff>0</xdr:rowOff>
    </xdr:from>
    <xdr:to>
      <xdr:col>0</xdr:col>
      <xdr:colOff>838200</xdr:colOff>
      <xdr:row>386</xdr:row>
      <xdr:rowOff>57150</xdr:rowOff>
    </xdr:to>
    <xdr:pic>
      <xdr:nvPicPr>
        <xdr:cNvPr id="1112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 l="14424" r="9846"/>
        <a:stretch>
          <a:fillRect/>
        </a:stretch>
      </xdr:blipFill>
      <xdr:spPr bwMode="auto">
        <a:xfrm>
          <a:off x="142875" y="74456925"/>
          <a:ext cx="6953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390</xdr:row>
      <xdr:rowOff>190500</xdr:rowOff>
    </xdr:from>
    <xdr:to>
      <xdr:col>0</xdr:col>
      <xdr:colOff>790575</xdr:colOff>
      <xdr:row>393</xdr:row>
      <xdr:rowOff>123825</xdr:rowOff>
    </xdr:to>
    <xdr:pic>
      <xdr:nvPicPr>
        <xdr:cNvPr id="1113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 l="15613" t="20737" r="18529" b="4691"/>
        <a:stretch>
          <a:fillRect/>
        </a:stretch>
      </xdr:blipFill>
      <xdr:spPr bwMode="auto">
        <a:xfrm>
          <a:off x="180975" y="75980925"/>
          <a:ext cx="609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28</xdr:row>
      <xdr:rowOff>57150</xdr:rowOff>
    </xdr:from>
    <xdr:to>
      <xdr:col>0</xdr:col>
      <xdr:colOff>1066800</xdr:colOff>
      <xdr:row>32</xdr:row>
      <xdr:rowOff>0</xdr:rowOff>
    </xdr:to>
    <xdr:pic>
      <xdr:nvPicPr>
        <xdr:cNvPr id="1114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14300" y="6438900"/>
          <a:ext cx="952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66</xdr:row>
      <xdr:rowOff>38100</xdr:rowOff>
    </xdr:from>
    <xdr:to>
      <xdr:col>0</xdr:col>
      <xdr:colOff>1038225</xdr:colOff>
      <xdr:row>69</xdr:row>
      <xdr:rowOff>38100</xdr:rowOff>
    </xdr:to>
    <xdr:pic>
      <xdr:nvPicPr>
        <xdr:cNvPr id="1115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28600" y="13716000"/>
          <a:ext cx="809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71</xdr:row>
      <xdr:rowOff>66675</xdr:rowOff>
    </xdr:from>
    <xdr:to>
      <xdr:col>0</xdr:col>
      <xdr:colOff>1085850</xdr:colOff>
      <xdr:row>74</xdr:row>
      <xdr:rowOff>133350</xdr:rowOff>
    </xdr:to>
    <xdr:pic>
      <xdr:nvPicPr>
        <xdr:cNvPr id="1116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61925" y="14697075"/>
          <a:ext cx="923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106</xdr:row>
      <xdr:rowOff>114300</xdr:rowOff>
    </xdr:from>
    <xdr:to>
      <xdr:col>0</xdr:col>
      <xdr:colOff>1047750</xdr:colOff>
      <xdr:row>109</xdr:row>
      <xdr:rowOff>114300</xdr:rowOff>
    </xdr:to>
    <xdr:pic>
      <xdr:nvPicPr>
        <xdr:cNvPr id="1117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28600" y="21469350"/>
          <a:ext cx="819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279</xdr:row>
      <xdr:rowOff>0</xdr:rowOff>
    </xdr:from>
    <xdr:to>
      <xdr:col>0</xdr:col>
      <xdr:colOff>1066800</xdr:colOff>
      <xdr:row>282</xdr:row>
      <xdr:rowOff>85725</xdr:rowOff>
    </xdr:to>
    <xdr:pic>
      <xdr:nvPicPr>
        <xdr:cNvPr id="111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23825" y="54483000"/>
          <a:ext cx="9429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285</xdr:row>
      <xdr:rowOff>152400</xdr:rowOff>
    </xdr:from>
    <xdr:to>
      <xdr:col>0</xdr:col>
      <xdr:colOff>1009650</xdr:colOff>
      <xdr:row>289</xdr:row>
      <xdr:rowOff>38100</xdr:rowOff>
    </xdr:to>
    <xdr:pic>
      <xdr:nvPicPr>
        <xdr:cNvPr id="1119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" y="55778400"/>
          <a:ext cx="9525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291</xdr:row>
      <xdr:rowOff>9525</xdr:rowOff>
    </xdr:from>
    <xdr:to>
      <xdr:col>0</xdr:col>
      <xdr:colOff>1114425</xdr:colOff>
      <xdr:row>293</xdr:row>
      <xdr:rowOff>95250</xdr:rowOff>
    </xdr:to>
    <xdr:pic>
      <xdr:nvPicPr>
        <xdr:cNvPr id="1120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4775" y="56778525"/>
          <a:ext cx="10096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295</xdr:row>
      <xdr:rowOff>28575</xdr:rowOff>
    </xdr:from>
    <xdr:to>
      <xdr:col>0</xdr:col>
      <xdr:colOff>962025</xdr:colOff>
      <xdr:row>297</xdr:row>
      <xdr:rowOff>123825</xdr:rowOff>
    </xdr:to>
    <xdr:pic>
      <xdr:nvPicPr>
        <xdr:cNvPr id="1121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66700" y="57559575"/>
          <a:ext cx="6953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298</xdr:row>
      <xdr:rowOff>38100</xdr:rowOff>
    </xdr:from>
    <xdr:to>
      <xdr:col>0</xdr:col>
      <xdr:colOff>1028700</xdr:colOff>
      <xdr:row>300</xdr:row>
      <xdr:rowOff>161925</xdr:rowOff>
    </xdr:to>
    <xdr:pic>
      <xdr:nvPicPr>
        <xdr:cNvPr id="1122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95275" y="58140600"/>
          <a:ext cx="7334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300</xdr:row>
      <xdr:rowOff>152400</xdr:rowOff>
    </xdr:from>
    <xdr:to>
      <xdr:col>0</xdr:col>
      <xdr:colOff>1171575</xdr:colOff>
      <xdr:row>303</xdr:row>
      <xdr:rowOff>171450</xdr:rowOff>
    </xdr:to>
    <xdr:pic>
      <xdr:nvPicPr>
        <xdr:cNvPr id="1123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14325" y="58635900"/>
          <a:ext cx="8572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323</xdr:row>
      <xdr:rowOff>104775</xdr:rowOff>
    </xdr:from>
    <xdr:to>
      <xdr:col>0</xdr:col>
      <xdr:colOff>952500</xdr:colOff>
      <xdr:row>326</xdr:row>
      <xdr:rowOff>57150</xdr:rowOff>
    </xdr:to>
    <xdr:pic>
      <xdr:nvPicPr>
        <xdr:cNvPr id="1124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80975" y="63074550"/>
          <a:ext cx="771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328</xdr:row>
      <xdr:rowOff>123825</xdr:rowOff>
    </xdr:from>
    <xdr:to>
      <xdr:col>0</xdr:col>
      <xdr:colOff>914400</xdr:colOff>
      <xdr:row>331</xdr:row>
      <xdr:rowOff>66675</xdr:rowOff>
    </xdr:to>
    <xdr:pic>
      <xdr:nvPicPr>
        <xdr:cNvPr id="1125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 t="-1364" b="79390"/>
        <a:stretch>
          <a:fillRect/>
        </a:stretch>
      </xdr:blipFill>
      <xdr:spPr bwMode="auto">
        <a:xfrm>
          <a:off x="180975" y="64046100"/>
          <a:ext cx="733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342</xdr:row>
      <xdr:rowOff>190500</xdr:rowOff>
    </xdr:from>
    <xdr:to>
      <xdr:col>0</xdr:col>
      <xdr:colOff>942975</xdr:colOff>
      <xdr:row>345</xdr:row>
      <xdr:rowOff>133350</xdr:rowOff>
    </xdr:to>
    <xdr:pic>
      <xdr:nvPicPr>
        <xdr:cNvPr id="1126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0500" y="66779775"/>
          <a:ext cx="7524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304</xdr:row>
      <xdr:rowOff>57150</xdr:rowOff>
    </xdr:from>
    <xdr:to>
      <xdr:col>0</xdr:col>
      <xdr:colOff>1000125</xdr:colOff>
      <xdr:row>306</xdr:row>
      <xdr:rowOff>171450</xdr:rowOff>
    </xdr:to>
    <xdr:pic>
      <xdr:nvPicPr>
        <xdr:cNvPr id="1127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95275" y="59302650"/>
          <a:ext cx="704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347</xdr:row>
      <xdr:rowOff>28575</xdr:rowOff>
    </xdr:from>
    <xdr:to>
      <xdr:col>0</xdr:col>
      <xdr:colOff>1162050</xdr:colOff>
      <xdr:row>351</xdr:row>
      <xdr:rowOff>47625</xdr:rowOff>
    </xdr:to>
    <xdr:pic>
      <xdr:nvPicPr>
        <xdr:cNvPr id="1128" name="Obraz 8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8575" y="67570350"/>
          <a:ext cx="11334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3" sqref="B3"/>
    </sheetView>
  </sheetViews>
  <sheetFormatPr defaultRowHeight="15"/>
  <sheetData/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28"/>
  <sheetViews>
    <sheetView tabSelected="1" zoomScale="90" zoomScaleNormal="90" workbookViewId="0">
      <pane ySplit="2" topLeftCell="A405" activePane="bottomLeft" state="frozen"/>
      <selection pane="bottomLeft" activeCell="D421" sqref="D421"/>
    </sheetView>
  </sheetViews>
  <sheetFormatPr defaultRowHeight="15"/>
  <cols>
    <col min="1" max="1" width="18.85546875" style="1" customWidth="1"/>
    <col min="2" max="2" width="12.7109375" style="22" customWidth="1"/>
    <col min="3" max="4" width="8.7109375" style="22" customWidth="1"/>
    <col min="5" max="5" width="17.42578125" style="1" customWidth="1"/>
    <col min="6" max="8" width="10.7109375" style="6" customWidth="1"/>
    <col min="9" max="9" width="10.7109375" style="28" customWidth="1"/>
    <col min="10" max="10" width="10.7109375" style="6" customWidth="1"/>
    <col min="11" max="11" width="10.7109375" style="8" customWidth="1"/>
    <col min="12" max="12" width="7" style="8" customWidth="1"/>
    <col min="13" max="13" width="7.140625" style="8" customWidth="1"/>
    <col min="14" max="14" width="4.7109375" style="8" customWidth="1"/>
    <col min="15" max="15" width="4.7109375" style="19" customWidth="1"/>
    <col min="16" max="17" width="4.7109375" style="1" customWidth="1"/>
    <col min="18" max="18" width="9.140625" style="122"/>
    <col min="19" max="16384" width="9.140625" style="1"/>
  </cols>
  <sheetData>
    <row r="1" spans="1:21" ht="54" customHeight="1" thickBot="1">
      <c r="A1" s="195" t="s">
        <v>405</v>
      </c>
      <c r="B1" s="201" t="s">
        <v>367</v>
      </c>
      <c r="C1" s="201"/>
      <c r="D1" s="202"/>
      <c r="E1" s="214" t="s">
        <v>302</v>
      </c>
      <c r="F1" s="216" t="s">
        <v>303</v>
      </c>
      <c r="G1" s="208" t="s">
        <v>368</v>
      </c>
      <c r="H1" s="208" t="s">
        <v>369</v>
      </c>
      <c r="I1" s="218" t="s">
        <v>306</v>
      </c>
      <c r="J1" s="220" t="s">
        <v>370</v>
      </c>
      <c r="L1" s="212" t="s">
        <v>339</v>
      </c>
      <c r="M1" s="213"/>
      <c r="N1" s="213"/>
      <c r="O1" s="213"/>
      <c r="P1" s="213"/>
      <c r="Q1" s="213"/>
    </row>
    <row r="2" spans="1:21" ht="20.100000000000001" customHeight="1" thickBot="1">
      <c r="A2" s="196">
        <v>0.2</v>
      </c>
      <c r="B2" s="203"/>
      <c r="C2" s="203"/>
      <c r="D2" s="204"/>
      <c r="E2" s="215"/>
      <c r="F2" s="217"/>
      <c r="G2" s="209"/>
      <c r="H2" s="209"/>
      <c r="I2" s="219"/>
      <c r="J2" s="221"/>
      <c r="L2" s="1">
        <v>15</v>
      </c>
      <c r="M2" s="1">
        <v>22</v>
      </c>
      <c r="N2" s="1">
        <v>28</v>
      </c>
      <c r="O2" s="23">
        <v>32</v>
      </c>
      <c r="P2" s="23">
        <v>40</v>
      </c>
      <c r="Q2" s="23">
        <v>50</v>
      </c>
      <c r="R2" s="162"/>
      <c r="S2" s="163"/>
      <c r="T2" s="163"/>
      <c r="U2" s="163"/>
    </row>
    <row r="3" spans="1:21" ht="20.100000000000001" customHeight="1">
      <c r="A3" s="190"/>
      <c r="B3" s="2"/>
      <c r="C3" s="2"/>
      <c r="D3" s="191"/>
      <c r="E3" s="189" t="s">
        <v>409</v>
      </c>
      <c r="F3" s="192"/>
      <c r="G3" s="14"/>
      <c r="H3" s="14"/>
      <c r="I3" s="188"/>
      <c r="J3" s="14"/>
      <c r="L3" s="1"/>
      <c r="M3" s="1"/>
      <c r="N3" s="1"/>
      <c r="O3" s="23"/>
      <c r="P3" s="23"/>
      <c r="Q3" s="23"/>
    </row>
    <row r="4" spans="1:21">
      <c r="B4" s="185" t="s">
        <v>415</v>
      </c>
      <c r="C4" s="185"/>
      <c r="D4" s="185"/>
      <c r="E4" s="186"/>
      <c r="F4" s="186"/>
      <c r="G4" s="186"/>
      <c r="H4" s="186"/>
      <c r="I4" s="187"/>
      <c r="J4" s="1"/>
      <c r="K4" s="11"/>
      <c r="R4" s="164"/>
      <c r="S4" s="165"/>
      <c r="T4" s="165"/>
      <c r="U4" s="165"/>
    </row>
    <row r="5" spans="1:21">
      <c r="B5" s="197" t="s">
        <v>416</v>
      </c>
      <c r="C5" s="198"/>
      <c r="D5" s="198"/>
      <c r="E5" s="199"/>
      <c r="F5" s="199"/>
      <c r="G5" s="20"/>
      <c r="H5" s="20"/>
      <c r="I5" s="29"/>
      <c r="J5" s="1"/>
      <c r="K5" s="11"/>
    </row>
    <row r="6" spans="1:21" ht="20.100000000000001" customHeight="1" thickBot="1">
      <c r="A6" s="15"/>
      <c r="B6" s="169" t="s">
        <v>406</v>
      </c>
      <c r="C6" s="169"/>
      <c r="D6" s="169"/>
      <c r="E6" s="170"/>
      <c r="F6" s="14"/>
      <c r="G6" s="14"/>
      <c r="H6" s="14"/>
      <c r="I6" s="8"/>
      <c r="J6" s="31"/>
      <c r="K6" s="14"/>
      <c r="M6" s="1"/>
      <c r="N6" s="1"/>
      <c r="O6" s="1"/>
    </row>
    <row r="7" spans="1:21" ht="30" customHeight="1">
      <c r="A7" s="15"/>
      <c r="B7" s="224" t="s">
        <v>366</v>
      </c>
      <c r="C7" s="208" t="s">
        <v>304</v>
      </c>
      <c r="D7" s="208" t="s">
        <v>305</v>
      </c>
      <c r="E7" s="222" t="s">
        <v>302</v>
      </c>
      <c r="F7" s="208" t="s">
        <v>371</v>
      </c>
      <c r="G7" s="208" t="s">
        <v>307</v>
      </c>
      <c r="H7" s="208" t="s">
        <v>392</v>
      </c>
      <c r="I7" s="208" t="s">
        <v>306</v>
      </c>
      <c r="J7" s="210" t="s">
        <v>370</v>
      </c>
      <c r="K7" s="6"/>
      <c r="L7" s="1"/>
      <c r="M7" s="1"/>
      <c r="N7" s="1"/>
      <c r="O7" s="1"/>
      <c r="Q7" s="122"/>
      <c r="R7" s="1"/>
    </row>
    <row r="8" spans="1:21" ht="30" customHeight="1" thickBot="1">
      <c r="A8" s="15"/>
      <c r="B8" s="225"/>
      <c r="C8" s="209"/>
      <c r="D8" s="209"/>
      <c r="E8" s="223"/>
      <c r="F8" s="209"/>
      <c r="G8" s="209"/>
      <c r="H8" s="209"/>
      <c r="I8" s="209"/>
      <c r="J8" s="211"/>
      <c r="K8" s="6"/>
      <c r="L8" s="1"/>
      <c r="M8" s="1"/>
      <c r="N8" s="1"/>
      <c r="O8" s="1"/>
      <c r="Q8" s="122"/>
      <c r="R8" s="1"/>
    </row>
    <row r="9" spans="1:21" ht="15" customHeight="1">
      <c r="A9" s="15"/>
      <c r="B9" s="25"/>
      <c r="C9" s="14"/>
      <c r="D9" s="14"/>
      <c r="E9" s="15"/>
      <c r="F9" s="14"/>
      <c r="G9" s="14"/>
      <c r="H9" s="14"/>
      <c r="I9" s="14"/>
      <c r="J9" s="30"/>
      <c r="K9" s="6"/>
      <c r="L9" s="1"/>
      <c r="M9" s="1"/>
      <c r="N9" s="1"/>
      <c r="O9" s="1"/>
      <c r="Q9" s="122"/>
      <c r="R9" s="1"/>
    </row>
    <row r="10" spans="1:21" ht="15" customHeight="1">
      <c r="B10" s="46" t="s">
        <v>0</v>
      </c>
      <c r="C10" s="3"/>
      <c r="D10" s="3"/>
      <c r="E10" s="13"/>
      <c r="F10" s="3"/>
      <c r="G10" s="3"/>
      <c r="H10" s="3"/>
      <c r="I10" s="8"/>
      <c r="J10" s="31"/>
      <c r="K10" s="6"/>
      <c r="L10" s="1"/>
      <c r="M10" s="1"/>
      <c r="N10" s="1"/>
      <c r="O10" s="1"/>
      <c r="Q10" s="122"/>
      <c r="R10" s="1"/>
    </row>
    <row r="11" spans="1:21" s="43" customFormat="1">
      <c r="B11" s="45">
        <v>15</v>
      </c>
      <c r="C11" s="47">
        <v>1.7</v>
      </c>
      <c r="D11" s="47">
        <v>5.8</v>
      </c>
      <c r="E11" s="44" t="s">
        <v>2</v>
      </c>
      <c r="F11" s="132">
        <v>5.39</v>
      </c>
      <c r="G11" s="132">
        <f>PRODUCT(D11,F11)</f>
        <v>31.261999999999997</v>
      </c>
      <c r="H11" s="133">
        <f t="shared" ref="H11:H16" si="0">G11*(1-$A$2)</f>
        <v>25.009599999999999</v>
      </c>
      <c r="I11" s="48"/>
      <c r="J11" s="49">
        <f t="shared" ref="J11:J16" si="1">H11*I11</f>
        <v>0</v>
      </c>
    </row>
    <row r="12" spans="1:21" s="43" customFormat="1">
      <c r="B12" s="45">
        <v>22</v>
      </c>
      <c r="C12" s="47">
        <v>2</v>
      </c>
      <c r="D12" s="47">
        <v>5.8</v>
      </c>
      <c r="E12" s="44" t="s">
        <v>3</v>
      </c>
      <c r="F12" s="132">
        <v>10.28</v>
      </c>
      <c r="G12" s="132">
        <f t="shared" ref="G12:G34" si="2">PRODUCT(D12,F12)</f>
        <v>59.623999999999995</v>
      </c>
      <c r="H12" s="133">
        <f t="shared" si="0"/>
        <v>47.699199999999998</v>
      </c>
      <c r="I12" s="48"/>
      <c r="J12" s="49">
        <f t="shared" si="1"/>
        <v>0</v>
      </c>
    </row>
    <row r="13" spans="1:21" s="43" customFormat="1">
      <c r="B13" s="45">
        <v>28</v>
      </c>
      <c r="C13" s="47">
        <v>2.5</v>
      </c>
      <c r="D13" s="47">
        <v>5.8</v>
      </c>
      <c r="E13" s="44" t="s">
        <v>4</v>
      </c>
      <c r="F13" s="132">
        <v>17.649999999999999</v>
      </c>
      <c r="G13" s="132">
        <f t="shared" si="2"/>
        <v>102.36999999999999</v>
      </c>
      <c r="H13" s="133">
        <f t="shared" si="0"/>
        <v>81.896000000000001</v>
      </c>
      <c r="I13" s="48"/>
      <c r="J13" s="49">
        <f t="shared" si="1"/>
        <v>0</v>
      </c>
    </row>
    <row r="14" spans="1:21" s="43" customFormat="1">
      <c r="B14" s="45">
        <v>32</v>
      </c>
      <c r="C14" s="47">
        <v>2.9</v>
      </c>
      <c r="D14" s="47">
        <v>5.8</v>
      </c>
      <c r="E14" s="44" t="s">
        <v>5</v>
      </c>
      <c r="F14" s="132">
        <v>23.15</v>
      </c>
      <c r="G14" s="132">
        <f t="shared" si="2"/>
        <v>134.26999999999998</v>
      </c>
      <c r="H14" s="133">
        <f t="shared" si="0"/>
        <v>107.416</v>
      </c>
      <c r="I14" s="48"/>
      <c r="J14" s="49">
        <f t="shared" si="1"/>
        <v>0</v>
      </c>
    </row>
    <row r="15" spans="1:21" s="43" customFormat="1">
      <c r="B15" s="45">
        <v>40</v>
      </c>
      <c r="C15" s="47">
        <v>3.7</v>
      </c>
      <c r="D15" s="47">
        <v>5.8</v>
      </c>
      <c r="E15" s="44" t="s">
        <v>6</v>
      </c>
      <c r="F15" s="132">
        <v>36.51</v>
      </c>
      <c r="G15" s="132">
        <f t="shared" si="2"/>
        <v>211.75799999999998</v>
      </c>
      <c r="H15" s="133">
        <f t="shared" si="0"/>
        <v>169.40639999999999</v>
      </c>
      <c r="I15" s="48"/>
      <c r="J15" s="49">
        <f t="shared" si="1"/>
        <v>0</v>
      </c>
    </row>
    <row r="16" spans="1:21" s="43" customFormat="1">
      <c r="B16" s="45">
        <v>50</v>
      </c>
      <c r="C16" s="47">
        <v>4.5999999999999996</v>
      </c>
      <c r="D16" s="47">
        <v>5.8</v>
      </c>
      <c r="E16" s="44" t="s">
        <v>7</v>
      </c>
      <c r="F16" s="132">
        <v>56.07</v>
      </c>
      <c r="G16" s="132">
        <f t="shared" si="2"/>
        <v>325.20600000000002</v>
      </c>
      <c r="H16" s="133">
        <f t="shared" si="0"/>
        <v>260.16480000000001</v>
      </c>
      <c r="I16" s="48"/>
      <c r="J16" s="49">
        <f t="shared" si="1"/>
        <v>0</v>
      </c>
    </row>
    <row r="17" spans="2:18">
      <c r="C17" s="6"/>
      <c r="D17" s="6"/>
      <c r="F17" s="134"/>
      <c r="G17" s="135"/>
      <c r="H17" s="136"/>
      <c r="J17" s="31"/>
      <c r="K17" s="6"/>
      <c r="L17" s="1"/>
      <c r="M17" s="1"/>
      <c r="N17" s="1"/>
      <c r="O17" s="1"/>
      <c r="R17" s="1"/>
    </row>
    <row r="18" spans="2:18">
      <c r="B18" s="46" t="s">
        <v>1</v>
      </c>
      <c r="C18" s="51"/>
      <c r="D18" s="51"/>
      <c r="E18" s="50"/>
      <c r="F18" s="135"/>
      <c r="G18" s="135"/>
      <c r="H18" s="136"/>
      <c r="I18" s="53"/>
      <c r="J18" s="54"/>
      <c r="K18" s="6"/>
      <c r="L18" s="1"/>
      <c r="M18" s="1"/>
      <c r="N18" s="1"/>
      <c r="O18" s="1"/>
      <c r="R18" s="1"/>
    </row>
    <row r="19" spans="2:18">
      <c r="B19" s="45">
        <v>15</v>
      </c>
      <c r="C19" s="47">
        <v>1.7</v>
      </c>
      <c r="D19" s="47">
        <v>25</v>
      </c>
      <c r="E19" s="44" t="s">
        <v>8</v>
      </c>
      <c r="F19" s="132">
        <v>5.39</v>
      </c>
      <c r="G19" s="132">
        <f t="shared" si="2"/>
        <v>134.75</v>
      </c>
      <c r="H19" s="133">
        <f t="shared" ref="H19:H34" si="3">G19*(1-$A$2)</f>
        <v>107.80000000000001</v>
      </c>
      <c r="I19" s="48"/>
      <c r="J19" s="49">
        <f t="shared" ref="J19:J24" si="4">H19*I19</f>
        <v>0</v>
      </c>
      <c r="K19" s="6"/>
      <c r="L19" s="1"/>
      <c r="M19" s="1"/>
      <c r="N19" s="1"/>
      <c r="O19" s="1"/>
      <c r="R19" s="1"/>
    </row>
    <row r="20" spans="2:18">
      <c r="B20" s="45">
        <v>15</v>
      </c>
      <c r="C20" s="47">
        <v>1.7</v>
      </c>
      <c r="D20" s="47">
        <v>50</v>
      </c>
      <c r="E20" s="44" t="s">
        <v>9</v>
      </c>
      <c r="F20" s="132">
        <v>5.39</v>
      </c>
      <c r="G20" s="132">
        <f t="shared" si="2"/>
        <v>269.5</v>
      </c>
      <c r="H20" s="133">
        <f t="shared" si="3"/>
        <v>215.60000000000002</v>
      </c>
      <c r="I20" s="48"/>
      <c r="J20" s="49">
        <f t="shared" si="4"/>
        <v>0</v>
      </c>
      <c r="K20" s="6"/>
      <c r="L20" s="1"/>
      <c r="M20" s="1"/>
      <c r="N20" s="1"/>
      <c r="O20" s="1"/>
      <c r="R20" s="1"/>
    </row>
    <row r="21" spans="2:18">
      <c r="B21" s="45">
        <v>15</v>
      </c>
      <c r="C21" s="47">
        <v>1.7</v>
      </c>
      <c r="D21" s="47">
        <v>100</v>
      </c>
      <c r="E21" s="44" t="s">
        <v>10</v>
      </c>
      <c r="F21" s="132">
        <v>5.39</v>
      </c>
      <c r="G21" s="132">
        <f t="shared" si="2"/>
        <v>539</v>
      </c>
      <c r="H21" s="133">
        <f t="shared" si="3"/>
        <v>431.20000000000005</v>
      </c>
      <c r="I21" s="48"/>
      <c r="J21" s="49">
        <f t="shared" si="4"/>
        <v>0</v>
      </c>
      <c r="K21" s="6"/>
      <c r="L21" s="1"/>
      <c r="M21" s="1"/>
      <c r="N21" s="1"/>
      <c r="O21" s="1"/>
      <c r="R21" s="1"/>
    </row>
    <row r="22" spans="2:18">
      <c r="B22" s="137">
        <v>22</v>
      </c>
      <c r="C22" s="141">
        <v>2</v>
      </c>
      <c r="D22" s="141">
        <v>25</v>
      </c>
      <c r="E22" s="138" t="s">
        <v>385</v>
      </c>
      <c r="F22" s="139">
        <v>10.28</v>
      </c>
      <c r="G22" s="132">
        <f t="shared" si="2"/>
        <v>257</v>
      </c>
      <c r="H22" s="133">
        <f t="shared" si="3"/>
        <v>205.60000000000002</v>
      </c>
      <c r="I22" s="140"/>
      <c r="J22" s="49">
        <f t="shared" si="4"/>
        <v>0</v>
      </c>
      <c r="K22" s="6"/>
      <c r="L22" s="1"/>
      <c r="M22" s="1"/>
      <c r="N22" s="1"/>
      <c r="O22" s="1"/>
      <c r="R22" s="1"/>
    </row>
    <row r="23" spans="2:18">
      <c r="B23" s="45">
        <v>22</v>
      </c>
      <c r="C23" s="47">
        <v>2</v>
      </c>
      <c r="D23" s="47">
        <v>50</v>
      </c>
      <c r="E23" s="44" t="s">
        <v>11</v>
      </c>
      <c r="F23" s="132">
        <v>10.28</v>
      </c>
      <c r="G23" s="132">
        <f t="shared" si="2"/>
        <v>514</v>
      </c>
      <c r="H23" s="133">
        <f t="shared" si="3"/>
        <v>411.20000000000005</v>
      </c>
      <c r="I23" s="48"/>
      <c r="J23" s="49">
        <f t="shared" si="4"/>
        <v>0</v>
      </c>
      <c r="K23" s="6"/>
      <c r="L23" s="1"/>
      <c r="M23" s="1"/>
      <c r="N23" s="1"/>
      <c r="O23" s="1"/>
      <c r="R23" s="1"/>
    </row>
    <row r="24" spans="2:18">
      <c r="B24" s="45">
        <v>28</v>
      </c>
      <c r="C24" s="47">
        <v>2.5</v>
      </c>
      <c r="D24" s="47">
        <v>25</v>
      </c>
      <c r="E24" s="44" t="s">
        <v>12</v>
      </c>
      <c r="F24" s="132">
        <v>17.649999999999999</v>
      </c>
      <c r="G24" s="132">
        <f t="shared" si="2"/>
        <v>441.24999999999994</v>
      </c>
      <c r="H24" s="133">
        <f t="shared" si="3"/>
        <v>353</v>
      </c>
      <c r="I24" s="48"/>
      <c r="J24" s="49">
        <f t="shared" si="4"/>
        <v>0</v>
      </c>
      <c r="K24" s="6"/>
      <c r="L24" s="1"/>
      <c r="M24" s="1"/>
      <c r="N24" s="1"/>
      <c r="O24" s="1"/>
      <c r="R24" s="1"/>
    </row>
    <row r="25" spans="2:18">
      <c r="C25" s="6"/>
      <c r="D25" s="6"/>
      <c r="F25" s="134"/>
      <c r="G25" s="135"/>
      <c r="H25" s="136"/>
      <c r="J25" s="31"/>
      <c r="K25" s="6"/>
      <c r="L25" s="1"/>
      <c r="M25" s="1"/>
      <c r="N25" s="1"/>
      <c r="O25" s="1"/>
      <c r="R25" s="1"/>
    </row>
    <row r="26" spans="2:18">
      <c r="B26" s="26" t="s">
        <v>407</v>
      </c>
      <c r="C26" s="13"/>
      <c r="D26" s="13"/>
      <c r="E26" s="13"/>
      <c r="F26" s="114"/>
      <c r="G26" s="135"/>
      <c r="H26" s="136"/>
      <c r="J26" s="31"/>
      <c r="K26" s="6"/>
      <c r="L26" s="1"/>
      <c r="M26" s="1"/>
      <c r="N26" s="1"/>
      <c r="O26" s="1"/>
      <c r="R26" s="1"/>
    </row>
    <row r="27" spans="2:18">
      <c r="B27" s="45">
        <v>15</v>
      </c>
      <c r="C27" s="47">
        <v>1.7</v>
      </c>
      <c r="D27" s="47">
        <v>5.8</v>
      </c>
      <c r="E27" s="44" t="s">
        <v>13</v>
      </c>
      <c r="F27" s="132">
        <v>6.53</v>
      </c>
      <c r="G27" s="132">
        <f t="shared" si="2"/>
        <v>37.874000000000002</v>
      </c>
      <c r="H27" s="133">
        <f t="shared" si="3"/>
        <v>30.299200000000003</v>
      </c>
      <c r="I27" s="48"/>
      <c r="J27" s="49">
        <f>H27*I27</f>
        <v>0</v>
      </c>
      <c r="K27" s="6"/>
      <c r="L27" s="1"/>
      <c r="M27" s="1"/>
      <c r="N27" s="1"/>
      <c r="O27" s="1"/>
      <c r="R27" s="1"/>
    </row>
    <row r="28" spans="2:18">
      <c r="B28" s="45">
        <v>22</v>
      </c>
      <c r="C28" s="47">
        <v>2</v>
      </c>
      <c r="D28" s="47">
        <v>5.8</v>
      </c>
      <c r="E28" s="44" t="s">
        <v>14</v>
      </c>
      <c r="F28" s="132">
        <v>12.5</v>
      </c>
      <c r="G28" s="132">
        <f t="shared" si="2"/>
        <v>72.5</v>
      </c>
      <c r="H28" s="133">
        <f t="shared" si="3"/>
        <v>58</v>
      </c>
      <c r="I28" s="48"/>
      <c r="J28" s="49">
        <f>H28*I28</f>
        <v>0</v>
      </c>
      <c r="K28" s="6"/>
      <c r="L28" s="1"/>
      <c r="M28" s="1"/>
      <c r="N28" s="1"/>
      <c r="O28" s="1"/>
      <c r="R28" s="1"/>
    </row>
    <row r="29" spans="2:18">
      <c r="B29" s="45">
        <v>28</v>
      </c>
      <c r="C29" s="47">
        <v>2.5</v>
      </c>
      <c r="D29" s="47">
        <v>5.8</v>
      </c>
      <c r="E29" s="44" t="s">
        <v>15</v>
      </c>
      <c r="F29" s="132">
        <v>21.41</v>
      </c>
      <c r="G29" s="132">
        <f t="shared" si="2"/>
        <v>124.178</v>
      </c>
      <c r="H29" s="133">
        <f t="shared" si="3"/>
        <v>99.342399999999998</v>
      </c>
      <c r="I29" s="48"/>
      <c r="J29" s="49">
        <f>H29*I29</f>
        <v>0</v>
      </c>
      <c r="K29" s="6"/>
      <c r="L29" s="1"/>
      <c r="M29" s="1"/>
      <c r="N29" s="1"/>
      <c r="O29" s="1"/>
      <c r="R29" s="1"/>
    </row>
    <row r="30" spans="2:18">
      <c r="C30" s="6"/>
      <c r="D30" s="6"/>
      <c r="F30" s="134"/>
      <c r="G30" s="135"/>
      <c r="H30" s="136"/>
      <c r="J30" s="31"/>
      <c r="K30" s="6"/>
      <c r="L30" s="1"/>
      <c r="M30" s="1"/>
      <c r="N30" s="1"/>
      <c r="O30" s="1"/>
      <c r="R30" s="1"/>
    </row>
    <row r="31" spans="2:18">
      <c r="B31" s="26" t="s">
        <v>408</v>
      </c>
      <c r="C31" s="13"/>
      <c r="D31" s="13"/>
      <c r="E31" s="13"/>
      <c r="F31" s="114"/>
      <c r="G31" s="135"/>
      <c r="H31" s="136"/>
      <c r="J31" s="31"/>
      <c r="K31" s="6"/>
      <c r="L31" s="1"/>
      <c r="M31" s="1"/>
      <c r="N31" s="1"/>
      <c r="O31" s="1"/>
      <c r="R31" s="1"/>
    </row>
    <row r="32" spans="2:18">
      <c r="B32" s="45">
        <v>15</v>
      </c>
      <c r="C32" s="47">
        <v>1.7</v>
      </c>
      <c r="D32" s="47">
        <v>100</v>
      </c>
      <c r="E32" s="44" t="s">
        <v>16</v>
      </c>
      <c r="F32" s="132">
        <v>6.53</v>
      </c>
      <c r="G32" s="132">
        <f t="shared" si="2"/>
        <v>653</v>
      </c>
      <c r="H32" s="133">
        <f t="shared" si="3"/>
        <v>522.4</v>
      </c>
      <c r="I32" s="48"/>
      <c r="J32" s="49">
        <f>H32*I32</f>
        <v>0</v>
      </c>
      <c r="K32" s="6"/>
      <c r="L32" s="1"/>
      <c r="M32" s="1"/>
      <c r="N32" s="1"/>
      <c r="O32" s="1"/>
      <c r="R32" s="1"/>
    </row>
    <row r="33" spans="2:18">
      <c r="B33" s="45">
        <v>22</v>
      </c>
      <c r="C33" s="47">
        <v>2</v>
      </c>
      <c r="D33" s="47">
        <v>50</v>
      </c>
      <c r="E33" s="44" t="s">
        <v>17</v>
      </c>
      <c r="F33" s="47">
        <v>12.5</v>
      </c>
      <c r="G33" s="132">
        <f t="shared" si="2"/>
        <v>625</v>
      </c>
      <c r="H33" s="133">
        <f t="shared" si="3"/>
        <v>500</v>
      </c>
      <c r="I33" s="48"/>
      <c r="J33" s="49">
        <f>H33*I33</f>
        <v>0</v>
      </c>
      <c r="K33" s="6"/>
      <c r="L33" s="1"/>
      <c r="M33" s="1"/>
      <c r="N33" s="1"/>
      <c r="O33" s="1"/>
      <c r="R33" s="1"/>
    </row>
    <row r="34" spans="2:18">
      <c r="B34" s="45">
        <v>28</v>
      </c>
      <c r="C34" s="47">
        <v>2.5</v>
      </c>
      <c r="D34" s="47">
        <v>25</v>
      </c>
      <c r="E34" s="44" t="s">
        <v>18</v>
      </c>
      <c r="F34" s="47">
        <v>21.41</v>
      </c>
      <c r="G34" s="132">
        <f t="shared" si="2"/>
        <v>535.25</v>
      </c>
      <c r="H34" s="133">
        <f t="shared" si="3"/>
        <v>428.20000000000005</v>
      </c>
      <c r="I34" s="48"/>
      <c r="J34" s="49">
        <f>H34*I34</f>
        <v>0</v>
      </c>
      <c r="K34" s="6"/>
      <c r="L34" s="1"/>
      <c r="M34" s="1"/>
      <c r="N34" s="1"/>
      <c r="O34" s="1"/>
      <c r="R34" s="1"/>
    </row>
    <row r="35" spans="2:18">
      <c r="E35" s="20"/>
      <c r="F35" s="20"/>
      <c r="G35" s="20"/>
      <c r="H35" s="20"/>
      <c r="I35" s="29"/>
      <c r="J35" s="1"/>
      <c r="K35" s="11"/>
    </row>
    <row r="36" spans="2:18">
      <c r="E36" s="20"/>
      <c r="F36" s="20"/>
      <c r="G36" s="20"/>
      <c r="H36" s="20"/>
      <c r="I36" s="166" t="s">
        <v>300</v>
      </c>
      <c r="J36" s="31">
        <f>SUM(J11:J34)</f>
        <v>0</v>
      </c>
      <c r="K36" s="11"/>
    </row>
    <row r="37" spans="2:18">
      <c r="E37" s="20"/>
      <c r="F37" s="20"/>
      <c r="G37" s="20"/>
      <c r="H37" s="20"/>
      <c r="I37" s="166"/>
      <c r="J37" s="31"/>
      <c r="K37" s="11"/>
    </row>
    <row r="38" spans="2:18">
      <c r="E38" s="20"/>
      <c r="F38" s="20"/>
      <c r="G38" s="20"/>
      <c r="H38" s="20"/>
      <c r="I38" s="29"/>
      <c r="J38" s="1"/>
      <c r="K38" s="11"/>
    </row>
    <row r="39" spans="2:18" ht="20.100000000000001" customHeight="1">
      <c r="B39" s="171" t="s">
        <v>19</v>
      </c>
      <c r="C39" s="171"/>
      <c r="D39" s="171"/>
      <c r="E39" s="172"/>
      <c r="F39" s="16"/>
      <c r="G39" s="17"/>
      <c r="H39" s="3"/>
      <c r="I39" s="8"/>
      <c r="J39" s="35"/>
      <c r="K39" s="18"/>
      <c r="L39" s="21"/>
      <c r="N39" s="19"/>
      <c r="O39" s="1"/>
    </row>
    <row r="40" spans="2:18">
      <c r="B40" s="46" t="s">
        <v>20</v>
      </c>
      <c r="C40" s="46"/>
      <c r="D40" s="46"/>
      <c r="E40" s="50"/>
      <c r="F40" s="55"/>
      <c r="G40" s="56"/>
      <c r="H40" s="56"/>
      <c r="I40" s="57"/>
      <c r="J40" s="56"/>
      <c r="K40" s="21"/>
      <c r="L40" s="1"/>
      <c r="M40" s="1"/>
      <c r="N40" s="1"/>
      <c r="O40" s="1"/>
    </row>
    <row r="41" spans="2:18">
      <c r="B41" s="123">
        <v>15</v>
      </c>
      <c r="C41" s="124"/>
      <c r="D41" s="125"/>
      <c r="E41" s="44" t="s">
        <v>22</v>
      </c>
      <c r="F41" s="58">
        <v>50</v>
      </c>
      <c r="G41" s="59">
        <v>6.74</v>
      </c>
      <c r="H41" s="60">
        <f t="shared" ref="H41:H46" si="5">G41*(1-A$2)</f>
        <v>5.3920000000000003</v>
      </c>
      <c r="I41" s="61"/>
      <c r="J41" s="62">
        <f t="shared" ref="J41:J46" si="6">H41*I41</f>
        <v>0</v>
      </c>
      <c r="K41" s="21"/>
      <c r="L41" s="1">
        <f>2*$I41</f>
        <v>0</v>
      </c>
      <c r="M41" s="1"/>
      <c r="N41" s="1"/>
      <c r="O41" s="1"/>
    </row>
    <row r="42" spans="2:18">
      <c r="B42" s="123">
        <v>22</v>
      </c>
      <c r="C42" s="124"/>
      <c r="D42" s="125"/>
      <c r="E42" s="44" t="s">
        <v>23</v>
      </c>
      <c r="F42" s="58">
        <v>25</v>
      </c>
      <c r="G42" s="59">
        <v>8.52</v>
      </c>
      <c r="H42" s="60">
        <f t="shared" si="5"/>
        <v>6.8159999999999998</v>
      </c>
      <c r="I42" s="61"/>
      <c r="J42" s="62">
        <f t="shared" si="6"/>
        <v>0</v>
      </c>
      <c r="K42" s="21"/>
      <c r="L42" s="1"/>
      <c r="M42" s="1">
        <f>2*$I42</f>
        <v>0</v>
      </c>
      <c r="N42" s="1"/>
      <c r="O42" s="1"/>
    </row>
    <row r="43" spans="2:18">
      <c r="B43" s="123">
        <v>28</v>
      </c>
      <c r="C43" s="124"/>
      <c r="D43" s="125"/>
      <c r="E43" s="44" t="s">
        <v>24</v>
      </c>
      <c r="F43" s="58">
        <v>10</v>
      </c>
      <c r="G43" s="59">
        <v>12.46</v>
      </c>
      <c r="H43" s="60">
        <f t="shared" si="5"/>
        <v>9.9680000000000017</v>
      </c>
      <c r="I43" s="61"/>
      <c r="J43" s="62">
        <f t="shared" si="6"/>
        <v>0</v>
      </c>
      <c r="K43" s="21"/>
      <c r="L43" s="1"/>
      <c r="M43" s="1"/>
      <c r="N43" s="1">
        <f>2*$I43</f>
        <v>0</v>
      </c>
      <c r="O43" s="1"/>
    </row>
    <row r="44" spans="2:18">
      <c r="B44" s="123">
        <v>32</v>
      </c>
      <c r="C44" s="124"/>
      <c r="D44" s="125"/>
      <c r="E44" s="44" t="s">
        <v>25</v>
      </c>
      <c r="F44" s="58">
        <v>10</v>
      </c>
      <c r="G44" s="59">
        <v>25.98</v>
      </c>
      <c r="H44" s="60">
        <f t="shared" si="5"/>
        <v>20.784000000000002</v>
      </c>
      <c r="I44" s="61"/>
      <c r="J44" s="62">
        <f t="shared" si="6"/>
        <v>0</v>
      </c>
      <c r="K44" s="21"/>
      <c r="L44" s="1"/>
      <c r="M44" s="1"/>
      <c r="N44" s="1"/>
      <c r="O44" s="1">
        <f>2*$I44</f>
        <v>0</v>
      </c>
    </row>
    <row r="45" spans="2:18">
      <c r="B45" s="123">
        <v>40</v>
      </c>
      <c r="C45" s="124"/>
      <c r="D45" s="125"/>
      <c r="E45" s="44" t="s">
        <v>26</v>
      </c>
      <c r="F45" s="58">
        <v>5</v>
      </c>
      <c r="G45" s="59">
        <v>55.98</v>
      </c>
      <c r="H45" s="60">
        <f t="shared" si="5"/>
        <v>44.783999999999999</v>
      </c>
      <c r="I45" s="61"/>
      <c r="J45" s="62">
        <f t="shared" si="6"/>
        <v>0</v>
      </c>
      <c r="K45" s="21"/>
      <c r="L45" s="1"/>
      <c r="M45" s="1"/>
      <c r="N45" s="1"/>
      <c r="O45" s="1"/>
      <c r="P45" s="1">
        <f>2*$I45</f>
        <v>0</v>
      </c>
    </row>
    <row r="46" spans="2:18">
      <c r="B46" s="123">
        <v>50</v>
      </c>
      <c r="C46" s="124"/>
      <c r="D46" s="125"/>
      <c r="E46" s="44" t="s">
        <v>27</v>
      </c>
      <c r="F46" s="58">
        <v>4</v>
      </c>
      <c r="G46" s="59">
        <v>73.760000000000005</v>
      </c>
      <c r="H46" s="60">
        <f t="shared" si="5"/>
        <v>59.00800000000001</v>
      </c>
      <c r="I46" s="61"/>
      <c r="J46" s="62">
        <f t="shared" si="6"/>
        <v>0</v>
      </c>
      <c r="K46" s="21"/>
      <c r="L46" s="1"/>
      <c r="M46" s="1"/>
      <c r="N46" s="1"/>
      <c r="O46" s="1"/>
      <c r="Q46" s="1">
        <f>2*$I46</f>
        <v>0</v>
      </c>
    </row>
    <row r="47" spans="2:18">
      <c r="F47" s="16"/>
      <c r="G47" s="33"/>
      <c r="H47" s="34"/>
      <c r="I47" s="39"/>
      <c r="J47" s="32"/>
      <c r="K47" s="21"/>
      <c r="L47" s="1"/>
      <c r="M47" s="1"/>
      <c r="N47" s="1"/>
      <c r="O47" s="1"/>
    </row>
    <row r="48" spans="2:18">
      <c r="B48" s="46" t="s">
        <v>28</v>
      </c>
      <c r="C48" s="46"/>
      <c r="D48" s="46"/>
      <c r="E48" s="50"/>
      <c r="F48" s="50"/>
      <c r="G48" s="63"/>
      <c r="H48" s="63"/>
      <c r="I48" s="64"/>
      <c r="J48" s="54"/>
      <c r="K48" s="21"/>
      <c r="L48" s="1"/>
      <c r="M48" s="1"/>
      <c r="N48" s="1"/>
      <c r="O48" s="1"/>
    </row>
    <row r="49" spans="2:17">
      <c r="B49" s="123" t="s">
        <v>29</v>
      </c>
      <c r="C49" s="124"/>
      <c r="D49" s="125"/>
      <c r="E49" s="44" t="s">
        <v>30</v>
      </c>
      <c r="F49" s="58">
        <v>50</v>
      </c>
      <c r="G49" s="59">
        <v>6.14</v>
      </c>
      <c r="H49" s="60">
        <f>G49*(1-A$2)</f>
        <v>4.9119999999999999</v>
      </c>
      <c r="I49" s="61"/>
      <c r="J49" s="62">
        <f>H49*I49</f>
        <v>0</v>
      </c>
      <c r="K49" s="21"/>
      <c r="L49" s="23"/>
      <c r="M49" s="23"/>
      <c r="N49" s="23"/>
      <c r="O49" s="23"/>
      <c r="P49" s="23"/>
      <c r="Q49" s="23"/>
    </row>
    <row r="50" spans="2:17">
      <c r="F50" s="16"/>
      <c r="G50" s="33"/>
      <c r="H50" s="34"/>
      <c r="I50" s="39"/>
      <c r="J50" s="32"/>
      <c r="K50" s="21"/>
      <c r="L50" s="1"/>
      <c r="M50" s="1"/>
      <c r="N50" s="1"/>
      <c r="O50" s="1"/>
    </row>
    <row r="51" spans="2:17">
      <c r="B51" s="46" t="s">
        <v>31</v>
      </c>
      <c r="C51" s="46"/>
      <c r="D51" s="46"/>
      <c r="E51" s="50"/>
      <c r="F51" s="50"/>
      <c r="G51" s="63"/>
      <c r="H51" s="63"/>
      <c r="I51" s="64"/>
      <c r="J51" s="54"/>
      <c r="K51" s="21"/>
      <c r="L51" s="1"/>
      <c r="M51" s="1"/>
      <c r="N51" s="1"/>
      <c r="O51" s="1"/>
    </row>
    <row r="52" spans="2:17">
      <c r="B52" s="123" t="s">
        <v>32</v>
      </c>
      <c r="C52" s="124"/>
      <c r="D52" s="125"/>
      <c r="E52" s="44" t="s">
        <v>33</v>
      </c>
      <c r="F52" s="58">
        <v>50</v>
      </c>
      <c r="G52" s="59">
        <v>7.53</v>
      </c>
      <c r="H52" s="60">
        <f t="shared" ref="H52:H57" si="7">G52*(1-A$2)</f>
        <v>6.0240000000000009</v>
      </c>
      <c r="I52" s="61"/>
      <c r="J52" s="62">
        <f t="shared" ref="J52:J57" si="8">H52*I52</f>
        <v>0</v>
      </c>
      <c r="K52" s="21"/>
      <c r="L52" s="104">
        <f>I52</f>
        <v>0</v>
      </c>
      <c r="M52" s="23"/>
      <c r="N52" s="23"/>
      <c r="O52" s="23"/>
      <c r="P52" s="23"/>
      <c r="Q52" s="23"/>
    </row>
    <row r="53" spans="2:17">
      <c r="B53" s="123" t="s">
        <v>34</v>
      </c>
      <c r="C53" s="124"/>
      <c r="D53" s="125"/>
      <c r="E53" s="44" t="s">
        <v>35</v>
      </c>
      <c r="F53" s="58">
        <v>40</v>
      </c>
      <c r="G53" s="59">
        <v>10.08</v>
      </c>
      <c r="H53" s="60">
        <f t="shared" si="7"/>
        <v>8.0640000000000001</v>
      </c>
      <c r="I53" s="61"/>
      <c r="J53" s="62">
        <f t="shared" si="8"/>
        <v>0</v>
      </c>
      <c r="K53" s="21"/>
      <c r="L53" s="23"/>
      <c r="M53" s="104">
        <f>I53</f>
        <v>0</v>
      </c>
      <c r="N53" s="23"/>
      <c r="O53" s="23"/>
      <c r="P53" s="23"/>
      <c r="Q53" s="23"/>
    </row>
    <row r="54" spans="2:17">
      <c r="B54" s="123" t="s">
        <v>36</v>
      </c>
      <c r="C54" s="124"/>
      <c r="D54" s="125"/>
      <c r="E54" s="44" t="s">
        <v>37</v>
      </c>
      <c r="F54" s="58">
        <v>10</v>
      </c>
      <c r="G54" s="59">
        <v>18.71</v>
      </c>
      <c r="H54" s="60">
        <f t="shared" si="7"/>
        <v>14.968000000000002</v>
      </c>
      <c r="I54" s="61"/>
      <c r="J54" s="62">
        <f t="shared" si="8"/>
        <v>0</v>
      </c>
      <c r="K54" s="21"/>
      <c r="L54" s="23"/>
      <c r="M54" s="23"/>
      <c r="N54" s="104">
        <f>I54</f>
        <v>0</v>
      </c>
      <c r="O54" s="23"/>
      <c r="P54" s="23"/>
      <c r="Q54" s="23"/>
    </row>
    <row r="55" spans="2:17">
      <c r="B55" s="123" t="s">
        <v>382</v>
      </c>
      <c r="C55" s="124"/>
      <c r="D55" s="125"/>
      <c r="E55" s="65" t="s">
        <v>38</v>
      </c>
      <c r="F55" s="66">
        <v>5</v>
      </c>
      <c r="G55" s="67">
        <v>30.28</v>
      </c>
      <c r="H55" s="60">
        <f t="shared" si="7"/>
        <v>24.224000000000004</v>
      </c>
      <c r="I55" s="61"/>
      <c r="J55" s="62">
        <f t="shared" si="8"/>
        <v>0</v>
      </c>
      <c r="K55" s="21"/>
      <c r="L55" s="23"/>
      <c r="M55" s="23"/>
      <c r="N55" s="23"/>
      <c r="O55" s="104">
        <f>I55</f>
        <v>0</v>
      </c>
      <c r="P55" s="23"/>
      <c r="Q55" s="23"/>
    </row>
    <row r="56" spans="2:17">
      <c r="B56" s="123" t="s">
        <v>383</v>
      </c>
      <c r="C56" s="124"/>
      <c r="D56" s="125"/>
      <c r="E56" s="65" t="s">
        <v>39</v>
      </c>
      <c r="F56" s="66">
        <v>5</v>
      </c>
      <c r="G56" s="67">
        <v>40.36</v>
      </c>
      <c r="H56" s="60">
        <f t="shared" si="7"/>
        <v>32.288000000000004</v>
      </c>
      <c r="I56" s="61"/>
      <c r="J56" s="62">
        <f t="shared" si="8"/>
        <v>0</v>
      </c>
      <c r="K56" s="21"/>
      <c r="L56" s="23"/>
      <c r="M56" s="23"/>
      <c r="N56" s="23"/>
      <c r="O56" s="104">
        <f>I56</f>
        <v>0</v>
      </c>
      <c r="P56" s="23"/>
      <c r="Q56" s="23"/>
    </row>
    <row r="57" spans="2:17">
      <c r="B57" s="123" t="s">
        <v>384</v>
      </c>
      <c r="C57" s="124"/>
      <c r="D57" s="125"/>
      <c r="E57" s="65" t="s">
        <v>40</v>
      </c>
      <c r="F57" s="66">
        <v>5</v>
      </c>
      <c r="G57" s="67">
        <v>40.36</v>
      </c>
      <c r="H57" s="60">
        <f t="shared" si="7"/>
        <v>32.288000000000004</v>
      </c>
      <c r="I57" s="61"/>
      <c r="J57" s="62">
        <f t="shared" si="8"/>
        <v>0</v>
      </c>
      <c r="K57" s="21"/>
      <c r="L57" s="23"/>
      <c r="M57" s="23"/>
      <c r="N57" s="23"/>
      <c r="O57" s="23"/>
      <c r="P57" s="104">
        <f>I57</f>
        <v>0</v>
      </c>
      <c r="Q57" s="23"/>
    </row>
    <row r="58" spans="2:17">
      <c r="F58" s="16"/>
      <c r="G58" s="33"/>
      <c r="H58" s="34"/>
      <c r="I58" s="39"/>
      <c r="J58" s="32"/>
      <c r="K58" s="21"/>
      <c r="L58" s="1"/>
      <c r="M58" s="1"/>
      <c r="N58" s="1"/>
      <c r="O58" s="1"/>
    </row>
    <row r="59" spans="2:17">
      <c r="B59" s="46" t="s">
        <v>41</v>
      </c>
      <c r="C59" s="46"/>
      <c r="D59" s="46"/>
      <c r="E59" s="50"/>
      <c r="F59" s="68"/>
      <c r="G59" s="69"/>
      <c r="H59" s="70"/>
      <c r="I59" s="71"/>
      <c r="J59" s="72"/>
      <c r="K59" s="21"/>
      <c r="L59" s="1"/>
      <c r="M59" s="1"/>
      <c r="N59" s="1"/>
      <c r="O59" s="1"/>
    </row>
    <row r="60" spans="2:17">
      <c r="B60" s="123">
        <v>15</v>
      </c>
      <c r="C60" s="124"/>
      <c r="D60" s="125"/>
      <c r="E60" s="44" t="s">
        <v>42</v>
      </c>
      <c r="F60" s="58">
        <v>50</v>
      </c>
      <c r="G60" s="59">
        <v>8.31</v>
      </c>
      <c r="H60" s="60">
        <f t="shared" ref="H60:H65" si="9">G60*(1-A$2)</f>
        <v>6.6480000000000006</v>
      </c>
      <c r="I60" s="61"/>
      <c r="J60" s="62">
        <f t="shared" ref="J60:J65" si="10">H60*I60</f>
        <v>0</v>
      </c>
      <c r="K60" s="21"/>
      <c r="L60" s="1">
        <f>2*$I60</f>
        <v>0</v>
      </c>
      <c r="M60" s="1"/>
      <c r="N60" s="1"/>
      <c r="O60" s="1"/>
    </row>
    <row r="61" spans="2:17">
      <c r="B61" s="123">
        <v>22</v>
      </c>
      <c r="C61" s="124"/>
      <c r="D61" s="125"/>
      <c r="E61" s="44" t="s">
        <v>43</v>
      </c>
      <c r="F61" s="58">
        <v>20</v>
      </c>
      <c r="G61" s="59">
        <v>10.58</v>
      </c>
      <c r="H61" s="60">
        <f t="shared" si="9"/>
        <v>8.4640000000000004</v>
      </c>
      <c r="I61" s="61"/>
      <c r="J61" s="62">
        <f t="shared" si="10"/>
        <v>0</v>
      </c>
      <c r="K61" s="21"/>
      <c r="L61" s="1"/>
      <c r="M61" s="1">
        <f>2*$I61</f>
        <v>0</v>
      </c>
      <c r="N61" s="1"/>
      <c r="O61" s="1"/>
    </row>
    <row r="62" spans="2:17">
      <c r="B62" s="123">
        <v>28</v>
      </c>
      <c r="C62" s="124"/>
      <c r="D62" s="125"/>
      <c r="E62" s="44" t="s">
        <v>44</v>
      </c>
      <c r="F62" s="58">
        <v>10</v>
      </c>
      <c r="G62" s="59">
        <v>14.98</v>
      </c>
      <c r="H62" s="60">
        <f t="shared" si="9"/>
        <v>11.984000000000002</v>
      </c>
      <c r="I62" s="61"/>
      <c r="J62" s="62">
        <f t="shared" si="10"/>
        <v>0</v>
      </c>
      <c r="K62" s="21"/>
      <c r="L62" s="1"/>
      <c r="M62" s="1"/>
      <c r="N62" s="1">
        <f>2*$I62</f>
        <v>0</v>
      </c>
      <c r="O62" s="1"/>
    </row>
    <row r="63" spans="2:17">
      <c r="B63" s="123">
        <v>32</v>
      </c>
      <c r="C63" s="124"/>
      <c r="D63" s="125"/>
      <c r="E63" s="44" t="s">
        <v>45</v>
      </c>
      <c r="F63" s="58">
        <v>10</v>
      </c>
      <c r="G63" s="59">
        <v>28.25</v>
      </c>
      <c r="H63" s="60">
        <f t="shared" si="9"/>
        <v>22.6</v>
      </c>
      <c r="I63" s="61"/>
      <c r="J63" s="62">
        <f t="shared" si="10"/>
        <v>0</v>
      </c>
      <c r="K63" s="21"/>
      <c r="L63" s="1"/>
      <c r="M63" s="1"/>
      <c r="N63" s="1"/>
      <c r="O63" s="1">
        <f>2*$I63</f>
        <v>0</v>
      </c>
    </row>
    <row r="64" spans="2:17">
      <c r="B64" s="123">
        <v>40</v>
      </c>
      <c r="C64" s="124"/>
      <c r="D64" s="125"/>
      <c r="E64" s="58" t="s">
        <v>46</v>
      </c>
      <c r="F64" s="66">
        <v>5</v>
      </c>
      <c r="G64" s="67">
        <v>62.33</v>
      </c>
      <c r="H64" s="60">
        <f t="shared" si="9"/>
        <v>49.864000000000004</v>
      </c>
      <c r="I64" s="61"/>
      <c r="J64" s="62">
        <f t="shared" si="10"/>
        <v>0</v>
      </c>
      <c r="K64" s="21"/>
      <c r="L64" s="1"/>
      <c r="M64" s="1"/>
      <c r="N64" s="1"/>
      <c r="O64" s="1"/>
      <c r="P64" s="1">
        <f>2*$I64</f>
        <v>0</v>
      </c>
    </row>
    <row r="65" spans="2:17">
      <c r="B65" s="123">
        <v>50</v>
      </c>
      <c r="C65" s="124"/>
      <c r="D65" s="125"/>
      <c r="E65" s="58" t="s">
        <v>47</v>
      </c>
      <c r="F65" s="66">
        <v>3</v>
      </c>
      <c r="G65" s="67">
        <v>86.72</v>
      </c>
      <c r="H65" s="60">
        <f t="shared" si="9"/>
        <v>69.376000000000005</v>
      </c>
      <c r="I65" s="61"/>
      <c r="J65" s="62">
        <f t="shared" si="10"/>
        <v>0</v>
      </c>
      <c r="K65" s="21"/>
      <c r="L65" s="1"/>
      <c r="M65" s="1"/>
      <c r="N65" s="1"/>
      <c r="O65" s="1"/>
      <c r="Q65" s="1">
        <f>2*$I65</f>
        <v>0</v>
      </c>
    </row>
    <row r="66" spans="2:17">
      <c r="B66" s="73"/>
      <c r="C66" s="73"/>
      <c r="D66" s="73"/>
      <c r="E66" s="74"/>
      <c r="F66" s="68"/>
      <c r="G66" s="69"/>
      <c r="H66" s="70"/>
      <c r="I66" s="71"/>
      <c r="J66" s="72"/>
      <c r="K66" s="21"/>
      <c r="L66" s="1"/>
      <c r="M66" s="1"/>
      <c r="N66" s="1"/>
      <c r="O66" s="1"/>
    </row>
    <row r="67" spans="2:17">
      <c r="B67" s="46" t="s">
        <v>48</v>
      </c>
      <c r="C67" s="46"/>
      <c r="D67" s="46"/>
      <c r="E67" s="50"/>
      <c r="F67" s="68"/>
      <c r="G67" s="69"/>
      <c r="H67" s="70"/>
      <c r="I67" s="71"/>
      <c r="J67" s="72"/>
      <c r="K67" s="21"/>
      <c r="L67" s="1"/>
      <c r="M67" s="1"/>
      <c r="N67" s="1"/>
      <c r="O67" s="1"/>
    </row>
    <row r="68" spans="2:17">
      <c r="B68" s="123">
        <v>40</v>
      </c>
      <c r="C68" s="124"/>
      <c r="D68" s="125"/>
      <c r="E68" s="58" t="s">
        <v>49</v>
      </c>
      <c r="F68" s="66">
        <v>5</v>
      </c>
      <c r="G68" s="67">
        <v>62.15</v>
      </c>
      <c r="H68" s="60">
        <f>G68*(1-A$2)</f>
        <v>49.72</v>
      </c>
      <c r="I68" s="75"/>
      <c r="J68" s="49">
        <f>H68*I68</f>
        <v>0</v>
      </c>
      <c r="K68" s="21"/>
      <c r="L68" s="1"/>
      <c r="M68" s="1"/>
      <c r="N68" s="1"/>
      <c r="O68" s="1"/>
      <c r="P68" s="1">
        <f>2*$I68</f>
        <v>0</v>
      </c>
    </row>
    <row r="69" spans="2:17">
      <c r="B69" s="123">
        <v>50</v>
      </c>
      <c r="C69" s="124"/>
      <c r="D69" s="125"/>
      <c r="E69" s="58" t="s">
        <v>50</v>
      </c>
      <c r="F69" s="66">
        <v>3</v>
      </c>
      <c r="G69" s="67">
        <v>84.76</v>
      </c>
      <c r="H69" s="60">
        <f>G69*(1-A$2)</f>
        <v>67.808000000000007</v>
      </c>
      <c r="I69" s="75"/>
      <c r="J69" s="49">
        <f>H69*I69</f>
        <v>0</v>
      </c>
      <c r="K69" s="21"/>
      <c r="L69" s="1"/>
      <c r="M69" s="1"/>
      <c r="N69" s="1"/>
      <c r="O69" s="1"/>
      <c r="Q69" s="1">
        <f>2*$I69</f>
        <v>0</v>
      </c>
    </row>
    <row r="70" spans="2:17">
      <c r="B70" s="73"/>
      <c r="C70" s="73"/>
      <c r="D70" s="73"/>
      <c r="E70" s="74"/>
      <c r="F70" s="68"/>
      <c r="G70" s="69"/>
      <c r="H70" s="70"/>
      <c r="I70" s="71"/>
      <c r="J70" s="72"/>
      <c r="K70" s="21"/>
      <c r="L70" s="1"/>
      <c r="M70" s="1"/>
      <c r="N70" s="1"/>
      <c r="O70" s="1"/>
    </row>
    <row r="71" spans="2:17">
      <c r="B71" s="46" t="s">
        <v>51</v>
      </c>
      <c r="C71" s="46"/>
      <c r="D71" s="46"/>
      <c r="E71" s="50"/>
      <c r="F71" s="68"/>
      <c r="G71" s="69"/>
      <c r="H71" s="70"/>
      <c r="I71" s="71"/>
      <c r="J71" s="72"/>
      <c r="K71" s="21"/>
      <c r="L71" s="1"/>
      <c r="M71" s="1"/>
      <c r="N71" s="1"/>
      <c r="O71" s="1"/>
    </row>
    <row r="72" spans="2:17">
      <c r="B72" s="123">
        <v>15</v>
      </c>
      <c r="C72" s="124"/>
      <c r="D72" s="125"/>
      <c r="E72" s="44" t="s">
        <v>52</v>
      </c>
      <c r="F72" s="58">
        <v>50</v>
      </c>
      <c r="G72" s="59">
        <v>7.84</v>
      </c>
      <c r="H72" s="60">
        <f>G72*(1-A$2)</f>
        <v>6.2720000000000002</v>
      </c>
      <c r="I72" s="61"/>
      <c r="J72" s="62">
        <f>H72*I72</f>
        <v>0</v>
      </c>
      <c r="K72" s="21"/>
      <c r="L72" s="41">
        <f>I72</f>
        <v>0</v>
      </c>
      <c r="M72" s="1"/>
      <c r="N72" s="1"/>
      <c r="O72" s="1"/>
    </row>
    <row r="73" spans="2:17">
      <c r="B73" s="123">
        <v>22</v>
      </c>
      <c r="C73" s="124"/>
      <c r="D73" s="125"/>
      <c r="E73" s="44" t="s">
        <v>53</v>
      </c>
      <c r="F73" s="58">
        <v>25</v>
      </c>
      <c r="G73" s="59">
        <v>10.08</v>
      </c>
      <c r="H73" s="60">
        <f>G73*(1-A$2)</f>
        <v>8.0640000000000001</v>
      </c>
      <c r="I73" s="61"/>
      <c r="J73" s="62">
        <f>H73*I73</f>
        <v>0</v>
      </c>
      <c r="K73" s="21"/>
      <c r="L73" s="1"/>
      <c r="M73" s="41">
        <f>I73</f>
        <v>0</v>
      </c>
      <c r="N73" s="1"/>
      <c r="O73" s="1"/>
    </row>
    <row r="74" spans="2:17">
      <c r="B74" s="123">
        <v>28</v>
      </c>
      <c r="C74" s="124"/>
      <c r="D74" s="125"/>
      <c r="E74" s="44" t="s">
        <v>54</v>
      </c>
      <c r="F74" s="58">
        <v>10</v>
      </c>
      <c r="G74" s="59">
        <v>14.09</v>
      </c>
      <c r="H74" s="60">
        <f>G74*(1-A$2)</f>
        <v>11.272</v>
      </c>
      <c r="I74" s="61"/>
      <c r="J74" s="62">
        <f>H74*I74</f>
        <v>0</v>
      </c>
      <c r="K74" s="21"/>
      <c r="L74" s="1"/>
      <c r="M74" s="1"/>
      <c r="N74" s="41">
        <f>I74</f>
        <v>0</v>
      </c>
      <c r="O74" s="1"/>
    </row>
    <row r="75" spans="2:17">
      <c r="B75" s="123">
        <v>32</v>
      </c>
      <c r="C75" s="124"/>
      <c r="D75" s="125"/>
      <c r="E75" s="44" t="s">
        <v>55</v>
      </c>
      <c r="F75" s="58">
        <v>10</v>
      </c>
      <c r="G75" s="59">
        <v>27.86</v>
      </c>
      <c r="H75" s="60">
        <f>G75*(1-A$2)</f>
        <v>22.288</v>
      </c>
      <c r="I75" s="61"/>
      <c r="J75" s="62">
        <f>H75*I75</f>
        <v>0</v>
      </c>
      <c r="K75" s="21"/>
      <c r="L75" s="1"/>
      <c r="M75" s="1"/>
      <c r="N75" s="1"/>
      <c r="O75" s="41">
        <f>I75</f>
        <v>0</v>
      </c>
    </row>
    <row r="76" spans="2:17">
      <c r="F76" s="16"/>
      <c r="G76" s="33"/>
      <c r="H76" s="34"/>
      <c r="I76" s="39"/>
      <c r="J76" s="32"/>
      <c r="K76" s="21"/>
      <c r="L76" s="1"/>
      <c r="M76" s="1"/>
      <c r="N76" s="1"/>
      <c r="O76" s="1"/>
    </row>
    <row r="77" spans="2:17">
      <c r="B77" s="46" t="s">
        <v>56</v>
      </c>
      <c r="C77" s="46"/>
      <c r="D77" s="46"/>
      <c r="E77" s="50"/>
      <c r="F77" s="68"/>
      <c r="G77" s="69"/>
      <c r="H77" s="70"/>
      <c r="I77" s="71"/>
      <c r="J77" s="72"/>
      <c r="K77" s="21"/>
      <c r="L77" s="1"/>
      <c r="M77" s="1"/>
      <c r="N77" s="1"/>
      <c r="O77" s="1"/>
    </row>
    <row r="78" spans="2:17">
      <c r="B78" s="123">
        <v>15</v>
      </c>
      <c r="C78" s="124"/>
      <c r="D78" s="125"/>
      <c r="E78" s="44" t="s">
        <v>57</v>
      </c>
      <c r="F78" s="58">
        <v>20</v>
      </c>
      <c r="G78" s="59">
        <v>12.18</v>
      </c>
      <c r="H78" s="60">
        <f t="shared" ref="H78:H83" si="11">G78*(1-A$2)</f>
        <v>9.7439999999999998</v>
      </c>
      <c r="I78" s="61"/>
      <c r="J78" s="62">
        <f t="shared" ref="J78:J83" si="12">H78*I78</f>
        <v>0</v>
      </c>
      <c r="K78" s="21"/>
      <c r="L78" s="1">
        <f>3*I78</f>
        <v>0</v>
      </c>
      <c r="M78" s="1"/>
      <c r="N78" s="1"/>
      <c r="O78" s="1"/>
    </row>
    <row r="79" spans="2:17">
      <c r="B79" s="123">
        <v>22</v>
      </c>
      <c r="C79" s="124"/>
      <c r="D79" s="125"/>
      <c r="E79" s="44" t="s">
        <v>58</v>
      </c>
      <c r="F79" s="58">
        <v>15</v>
      </c>
      <c r="G79" s="59">
        <v>15.3</v>
      </c>
      <c r="H79" s="60">
        <f t="shared" si="11"/>
        <v>12.240000000000002</v>
      </c>
      <c r="I79" s="61"/>
      <c r="J79" s="62">
        <f t="shared" si="12"/>
        <v>0</v>
      </c>
      <c r="K79" s="21"/>
      <c r="L79" s="1"/>
      <c r="M79" s="1">
        <f>3*I79</f>
        <v>0</v>
      </c>
      <c r="N79" s="1"/>
      <c r="O79" s="1"/>
    </row>
    <row r="80" spans="2:17">
      <c r="B80" s="123">
        <v>28</v>
      </c>
      <c r="C80" s="124"/>
      <c r="D80" s="125"/>
      <c r="E80" s="44" t="s">
        <v>59</v>
      </c>
      <c r="F80" s="58">
        <v>10</v>
      </c>
      <c r="G80" s="59">
        <v>19.95</v>
      </c>
      <c r="H80" s="60">
        <f t="shared" si="11"/>
        <v>15.96</v>
      </c>
      <c r="I80" s="61"/>
      <c r="J80" s="62">
        <f t="shared" si="12"/>
        <v>0</v>
      </c>
      <c r="K80" s="21"/>
      <c r="L80" s="1"/>
      <c r="M80" s="1"/>
      <c r="N80" s="1">
        <f>3*I80</f>
        <v>0</v>
      </c>
      <c r="O80" s="1"/>
    </row>
    <row r="81" spans="2:17">
      <c r="B81" s="123">
        <v>32</v>
      </c>
      <c r="C81" s="124"/>
      <c r="D81" s="125"/>
      <c r="E81" s="44" t="s">
        <v>60</v>
      </c>
      <c r="F81" s="58">
        <v>5</v>
      </c>
      <c r="G81" s="59">
        <v>37.159999999999997</v>
      </c>
      <c r="H81" s="60">
        <f t="shared" si="11"/>
        <v>29.727999999999998</v>
      </c>
      <c r="I81" s="61"/>
      <c r="J81" s="62">
        <f t="shared" si="12"/>
        <v>0</v>
      </c>
      <c r="K81" s="21"/>
      <c r="L81" s="1"/>
      <c r="M81" s="1"/>
      <c r="N81" s="1"/>
      <c r="O81" s="1">
        <f>3*I81</f>
        <v>0</v>
      </c>
    </row>
    <row r="82" spans="2:17">
      <c r="B82" s="123">
        <v>40</v>
      </c>
      <c r="C82" s="124"/>
      <c r="D82" s="125"/>
      <c r="E82" s="58" t="s">
        <v>61</v>
      </c>
      <c r="F82" s="66">
        <v>3</v>
      </c>
      <c r="G82" s="67">
        <v>75.459999999999994</v>
      </c>
      <c r="H82" s="60">
        <f t="shared" si="11"/>
        <v>60.367999999999995</v>
      </c>
      <c r="I82" s="61"/>
      <c r="J82" s="62">
        <f t="shared" si="12"/>
        <v>0</v>
      </c>
      <c r="K82" s="21"/>
      <c r="L82" s="1"/>
      <c r="M82" s="1"/>
      <c r="N82" s="1"/>
      <c r="O82" s="1"/>
      <c r="P82" s="1">
        <f>3*I82</f>
        <v>0</v>
      </c>
    </row>
    <row r="83" spans="2:17">
      <c r="B83" s="123">
        <v>50</v>
      </c>
      <c r="C83" s="124"/>
      <c r="D83" s="125"/>
      <c r="E83" s="58" t="s">
        <v>62</v>
      </c>
      <c r="F83" s="66">
        <v>2</v>
      </c>
      <c r="G83" s="67">
        <v>108.12</v>
      </c>
      <c r="H83" s="60">
        <f t="shared" si="11"/>
        <v>86.496000000000009</v>
      </c>
      <c r="I83" s="61"/>
      <c r="J83" s="62">
        <f t="shared" si="12"/>
        <v>0</v>
      </c>
      <c r="K83" s="21"/>
      <c r="L83" s="1"/>
      <c r="M83" s="1"/>
      <c r="N83" s="1"/>
      <c r="O83" s="1"/>
      <c r="Q83" s="1">
        <f>3*I83</f>
        <v>0</v>
      </c>
    </row>
    <row r="84" spans="2:17">
      <c r="F84" s="16"/>
      <c r="G84" s="33"/>
      <c r="H84" s="34"/>
      <c r="I84" s="39"/>
      <c r="J84" s="32"/>
      <c r="K84" s="21"/>
      <c r="L84" s="1"/>
      <c r="M84" s="1"/>
      <c r="N84" s="1"/>
      <c r="O84" s="1"/>
    </row>
    <row r="85" spans="2:17">
      <c r="B85" s="46" t="s">
        <v>63</v>
      </c>
      <c r="C85" s="46"/>
      <c r="D85" s="46"/>
      <c r="E85" s="50"/>
      <c r="F85" s="68"/>
      <c r="G85" s="69"/>
      <c r="H85" s="70"/>
      <c r="I85" s="71"/>
      <c r="J85" s="72"/>
      <c r="K85" s="21"/>
      <c r="L85" s="1"/>
      <c r="M85" s="1"/>
      <c r="N85" s="1"/>
      <c r="O85" s="1"/>
    </row>
    <row r="86" spans="2:17">
      <c r="B86" s="123" t="s">
        <v>64</v>
      </c>
      <c r="C86" s="124"/>
      <c r="D86" s="125"/>
      <c r="E86" s="44" t="s">
        <v>65</v>
      </c>
      <c r="F86" s="58">
        <v>20</v>
      </c>
      <c r="G86" s="59">
        <v>15.09</v>
      </c>
      <c r="H86" s="60">
        <f>G86*(1-A$2)</f>
        <v>12.072000000000001</v>
      </c>
      <c r="I86" s="61"/>
      <c r="J86" s="62">
        <f>H86*I86</f>
        <v>0</v>
      </c>
      <c r="K86" s="21"/>
      <c r="L86" s="41">
        <f>I86</f>
        <v>0</v>
      </c>
      <c r="M86" s="1">
        <f>2*I86</f>
        <v>0</v>
      </c>
      <c r="N86" s="1"/>
      <c r="O86" s="1"/>
    </row>
    <row r="87" spans="2:17">
      <c r="F87" s="16"/>
      <c r="G87" s="33"/>
      <c r="H87" s="34"/>
      <c r="I87" s="39"/>
      <c r="J87" s="32"/>
      <c r="K87" s="21"/>
      <c r="L87" s="1"/>
      <c r="M87" s="1"/>
      <c r="N87" s="1"/>
      <c r="O87" s="1"/>
    </row>
    <row r="88" spans="2:17">
      <c r="B88" s="46" t="s">
        <v>66</v>
      </c>
      <c r="C88" s="46"/>
      <c r="D88" s="46"/>
      <c r="E88" s="50"/>
      <c r="F88" s="68"/>
      <c r="G88" s="69"/>
      <c r="H88" s="70"/>
      <c r="I88" s="71"/>
      <c r="J88" s="72"/>
      <c r="K88" s="21"/>
      <c r="L88" s="1"/>
      <c r="M88" s="1"/>
      <c r="N88" s="1"/>
      <c r="O88" s="1"/>
    </row>
    <row r="89" spans="2:17">
      <c r="B89" s="123" t="s">
        <v>67</v>
      </c>
      <c r="C89" s="124"/>
      <c r="D89" s="125"/>
      <c r="E89" s="44" t="s">
        <v>68</v>
      </c>
      <c r="F89" s="58">
        <v>20</v>
      </c>
      <c r="G89" s="59">
        <v>15.09</v>
      </c>
      <c r="H89" s="60">
        <f t="shared" ref="H89:H95" si="13">G89*(1-A$2)</f>
        <v>12.072000000000001</v>
      </c>
      <c r="I89" s="61"/>
      <c r="J89" s="62">
        <f t="shared" ref="J89:J95" si="14">H89*I89</f>
        <v>0</v>
      </c>
      <c r="K89" s="21"/>
      <c r="L89" s="41">
        <f>I89</f>
        <v>0</v>
      </c>
      <c r="M89" s="1">
        <f>2*I89</f>
        <v>0</v>
      </c>
      <c r="N89" s="1"/>
      <c r="O89" s="1"/>
    </row>
    <row r="90" spans="2:17">
      <c r="B90" s="123" t="s">
        <v>69</v>
      </c>
      <c r="C90" s="124"/>
      <c r="D90" s="125"/>
      <c r="E90" s="44" t="s">
        <v>70</v>
      </c>
      <c r="F90" s="58">
        <v>10</v>
      </c>
      <c r="G90" s="59">
        <v>19.559999999999999</v>
      </c>
      <c r="H90" s="60">
        <f t="shared" si="13"/>
        <v>15.648</v>
      </c>
      <c r="I90" s="61"/>
      <c r="J90" s="62">
        <f t="shared" si="14"/>
        <v>0</v>
      </c>
      <c r="K90" s="21"/>
      <c r="L90" s="41">
        <f>I90</f>
        <v>0</v>
      </c>
      <c r="M90" s="41"/>
      <c r="N90" s="1">
        <f>2*I90</f>
        <v>0</v>
      </c>
      <c r="O90" s="1"/>
    </row>
    <row r="91" spans="2:17">
      <c r="B91" s="123" t="s">
        <v>71</v>
      </c>
      <c r="C91" s="124"/>
      <c r="D91" s="125"/>
      <c r="E91" s="44" t="s">
        <v>72</v>
      </c>
      <c r="F91" s="58">
        <v>10</v>
      </c>
      <c r="G91" s="59">
        <v>19.559999999999999</v>
      </c>
      <c r="H91" s="60">
        <f t="shared" si="13"/>
        <v>15.648</v>
      </c>
      <c r="I91" s="61"/>
      <c r="J91" s="62">
        <f t="shared" si="14"/>
        <v>0</v>
      </c>
      <c r="K91" s="21"/>
      <c r="L91" s="1"/>
      <c r="M91" s="41">
        <f>I91</f>
        <v>0</v>
      </c>
      <c r="N91" s="1">
        <f>2*I91</f>
        <v>0</v>
      </c>
      <c r="O91" s="1"/>
    </row>
    <row r="92" spans="2:17">
      <c r="B92" s="123" t="s">
        <v>73</v>
      </c>
      <c r="C92" s="124"/>
      <c r="D92" s="125"/>
      <c r="E92" s="44" t="s">
        <v>74</v>
      </c>
      <c r="F92" s="58">
        <v>5</v>
      </c>
      <c r="G92" s="59">
        <v>36.630000000000003</v>
      </c>
      <c r="H92" s="60">
        <f t="shared" si="13"/>
        <v>29.304000000000002</v>
      </c>
      <c r="I92" s="61"/>
      <c r="J92" s="62">
        <f t="shared" si="14"/>
        <v>0</v>
      </c>
      <c r="K92" s="21"/>
      <c r="L92" s="1"/>
      <c r="M92" s="41">
        <f>I92</f>
        <v>0</v>
      </c>
      <c r="N92" s="1"/>
      <c r="O92" s="1">
        <f>2*I92</f>
        <v>0</v>
      </c>
    </row>
    <row r="93" spans="2:17">
      <c r="B93" s="123" t="s">
        <v>75</v>
      </c>
      <c r="C93" s="124"/>
      <c r="D93" s="125"/>
      <c r="E93" s="44" t="s">
        <v>76</v>
      </c>
      <c r="F93" s="58">
        <v>5</v>
      </c>
      <c r="G93" s="59">
        <v>36.630000000000003</v>
      </c>
      <c r="H93" s="60">
        <f>G93*(1-A$2)</f>
        <v>29.304000000000002</v>
      </c>
      <c r="I93" s="61"/>
      <c r="J93" s="62">
        <f t="shared" si="14"/>
        <v>0</v>
      </c>
      <c r="K93" s="21"/>
      <c r="L93" s="1"/>
      <c r="M93" s="1"/>
      <c r="N93" s="41">
        <f>I93</f>
        <v>0</v>
      </c>
      <c r="O93" s="1">
        <f>2*I93</f>
        <v>0</v>
      </c>
    </row>
    <row r="94" spans="2:17">
      <c r="B94" s="123" t="s">
        <v>380</v>
      </c>
      <c r="C94" s="124"/>
      <c r="D94" s="125"/>
      <c r="E94" s="58" t="s">
        <v>77</v>
      </c>
      <c r="F94" s="66">
        <v>4</v>
      </c>
      <c r="G94" s="67">
        <v>67.83</v>
      </c>
      <c r="H94" s="60">
        <f t="shared" si="13"/>
        <v>54.264000000000003</v>
      </c>
      <c r="I94" s="61"/>
      <c r="J94" s="62">
        <f t="shared" si="14"/>
        <v>0</v>
      </c>
      <c r="K94" s="21"/>
      <c r="L94" s="1"/>
      <c r="M94" s="1"/>
      <c r="N94" s="1"/>
      <c r="O94" s="41">
        <f>I94</f>
        <v>0</v>
      </c>
      <c r="P94" s="1">
        <f>2*I94</f>
        <v>0</v>
      </c>
    </row>
    <row r="95" spans="2:17">
      <c r="B95" s="123" t="s">
        <v>381</v>
      </c>
      <c r="C95" s="124"/>
      <c r="D95" s="125"/>
      <c r="E95" s="58" t="s">
        <v>78</v>
      </c>
      <c r="F95" s="66">
        <v>3</v>
      </c>
      <c r="G95" s="67">
        <v>107.62</v>
      </c>
      <c r="H95" s="60">
        <f t="shared" si="13"/>
        <v>86.096000000000004</v>
      </c>
      <c r="I95" s="61"/>
      <c r="J95" s="62">
        <f t="shared" si="14"/>
        <v>0</v>
      </c>
      <c r="K95" s="21"/>
      <c r="L95" s="1"/>
      <c r="M95" s="1"/>
      <c r="N95" s="1"/>
      <c r="O95" s="41">
        <f>I95</f>
        <v>0</v>
      </c>
      <c r="Q95" s="1">
        <f>2*I95</f>
        <v>0</v>
      </c>
    </row>
    <row r="96" spans="2:17">
      <c r="F96" s="16"/>
      <c r="G96" s="33"/>
      <c r="H96" s="34"/>
      <c r="I96" s="39"/>
      <c r="J96" s="32"/>
      <c r="K96" s="21"/>
      <c r="L96" s="1"/>
      <c r="M96" s="1"/>
      <c r="N96" s="1"/>
      <c r="O96" s="1"/>
    </row>
    <row r="97" spans="2:15">
      <c r="B97" s="46" t="s">
        <v>79</v>
      </c>
      <c r="C97" s="46"/>
      <c r="D97" s="46"/>
      <c r="E97" s="50"/>
      <c r="F97" s="76"/>
      <c r="G97" s="77"/>
      <c r="H97" s="63"/>
      <c r="I97" s="71"/>
      <c r="J97" s="72"/>
      <c r="K97" s="21"/>
      <c r="L97" s="1"/>
      <c r="M97" s="1"/>
      <c r="N97" s="1"/>
      <c r="O97" s="1"/>
    </row>
    <row r="98" spans="2:15">
      <c r="B98" s="123" t="s">
        <v>80</v>
      </c>
      <c r="C98" s="124"/>
      <c r="D98" s="125"/>
      <c r="E98" s="44" t="s">
        <v>81</v>
      </c>
      <c r="F98" s="58">
        <v>20</v>
      </c>
      <c r="G98" s="59">
        <v>15.09</v>
      </c>
      <c r="H98" s="60">
        <f>G98*(1-A$2)</f>
        <v>12.072000000000001</v>
      </c>
      <c r="I98" s="61"/>
      <c r="J98" s="62">
        <f>H98*I98</f>
        <v>0</v>
      </c>
      <c r="K98" s="21"/>
      <c r="L98" s="1">
        <f>2*I98</f>
        <v>0</v>
      </c>
      <c r="M98" s="41">
        <f>I98</f>
        <v>0</v>
      </c>
      <c r="N98" s="1"/>
      <c r="O98" s="1"/>
    </row>
    <row r="99" spans="2:15">
      <c r="B99" s="123" t="s">
        <v>82</v>
      </c>
      <c r="C99" s="124"/>
      <c r="D99" s="125"/>
      <c r="E99" s="44" t="s">
        <v>83</v>
      </c>
      <c r="F99" s="58">
        <v>10</v>
      </c>
      <c r="G99" s="59">
        <v>20.13</v>
      </c>
      <c r="H99" s="60">
        <f>G99*(1-A$2)</f>
        <v>16.103999999999999</v>
      </c>
      <c r="I99" s="61"/>
      <c r="J99" s="62">
        <f>H99*I99</f>
        <v>0</v>
      </c>
      <c r="K99" s="21"/>
      <c r="L99" s="1"/>
      <c r="M99" s="1">
        <f>2*I99</f>
        <v>0</v>
      </c>
      <c r="N99" s="41">
        <f>I99</f>
        <v>0</v>
      </c>
      <c r="O99" s="1"/>
    </row>
    <row r="100" spans="2:15">
      <c r="F100" s="16"/>
      <c r="G100" s="33"/>
      <c r="H100" s="34"/>
      <c r="I100" s="39"/>
      <c r="J100" s="32"/>
      <c r="K100" s="21"/>
      <c r="L100" s="1"/>
      <c r="M100" s="1"/>
      <c r="N100" s="1"/>
      <c r="O100" s="1"/>
    </row>
    <row r="101" spans="2:15">
      <c r="F101" s="16"/>
      <c r="G101" s="33"/>
      <c r="H101" s="34"/>
      <c r="I101" s="39" t="s">
        <v>300</v>
      </c>
      <c r="J101" s="32">
        <f>SUM(J41:J99)</f>
        <v>0</v>
      </c>
      <c r="K101" s="21"/>
      <c r="L101" s="1"/>
      <c r="M101" s="1"/>
      <c r="N101" s="1"/>
      <c r="O101" s="1"/>
    </row>
    <row r="102" spans="2:15">
      <c r="F102" s="16"/>
      <c r="G102" s="33"/>
      <c r="H102" s="34"/>
      <c r="I102" s="39"/>
      <c r="J102" s="32"/>
      <c r="K102" s="21"/>
      <c r="L102" s="1"/>
      <c r="M102" s="1"/>
      <c r="N102" s="1"/>
      <c r="O102" s="1"/>
    </row>
    <row r="103" spans="2:15">
      <c r="F103" s="16"/>
      <c r="G103" s="33"/>
      <c r="H103" s="34"/>
      <c r="I103" s="39"/>
      <c r="J103" s="32"/>
      <c r="K103" s="21"/>
      <c r="L103" s="1"/>
      <c r="M103" s="1"/>
      <c r="N103" s="1"/>
      <c r="O103" s="1"/>
    </row>
    <row r="104" spans="2:15" ht="20.100000000000001" customHeight="1">
      <c r="B104" s="171" t="s">
        <v>84</v>
      </c>
      <c r="C104" s="171"/>
      <c r="D104" s="171"/>
      <c r="E104" s="173"/>
      <c r="F104" s="10"/>
      <c r="G104" s="36"/>
      <c r="H104" s="36"/>
      <c r="I104" s="8"/>
      <c r="J104" s="31"/>
      <c r="M104" s="12"/>
    </row>
    <row r="105" spans="2:15">
      <c r="B105" s="26" t="s">
        <v>348</v>
      </c>
      <c r="C105" s="26"/>
      <c r="D105" s="26"/>
      <c r="E105" s="13"/>
      <c r="F105" s="13"/>
      <c r="G105" s="11"/>
      <c r="H105" s="31"/>
      <c r="I105" s="40"/>
      <c r="J105" s="31"/>
      <c r="L105" s="1"/>
      <c r="M105" s="1"/>
      <c r="N105" s="1"/>
      <c r="O105" s="1"/>
    </row>
    <row r="106" spans="2:15">
      <c r="B106" s="123" t="s">
        <v>85</v>
      </c>
      <c r="C106" s="124"/>
      <c r="D106" s="125"/>
      <c r="E106" s="44" t="s">
        <v>86</v>
      </c>
      <c r="F106" s="78">
        <v>5</v>
      </c>
      <c r="G106" s="79">
        <v>37.409999999999997</v>
      </c>
      <c r="H106" s="60">
        <f>G106*(1-A$2)</f>
        <v>29.927999999999997</v>
      </c>
      <c r="I106" s="75"/>
      <c r="J106" s="49">
        <f>H106*I106</f>
        <v>0</v>
      </c>
      <c r="L106" s="1">
        <f>2*I106</f>
        <v>0</v>
      </c>
      <c r="M106" s="1"/>
      <c r="N106" s="1"/>
      <c r="O106" s="1"/>
    </row>
    <row r="107" spans="2:15">
      <c r="F107" s="5"/>
      <c r="G107" s="11"/>
      <c r="H107" s="31"/>
      <c r="I107" s="40"/>
      <c r="J107" s="31"/>
      <c r="L107" s="1"/>
      <c r="M107" s="1"/>
      <c r="N107" s="1"/>
      <c r="O107" s="1"/>
    </row>
    <row r="108" spans="2:15">
      <c r="B108" s="26" t="s">
        <v>349</v>
      </c>
      <c r="C108" s="26"/>
      <c r="D108" s="26"/>
      <c r="E108" s="13"/>
      <c r="F108" s="13"/>
      <c r="G108" s="11"/>
      <c r="H108" s="31"/>
      <c r="I108" s="40"/>
      <c r="J108" s="31"/>
      <c r="L108" s="1"/>
      <c r="M108" s="1"/>
      <c r="N108" s="1"/>
      <c r="O108" s="1"/>
    </row>
    <row r="109" spans="2:15">
      <c r="B109" s="123" t="s">
        <v>87</v>
      </c>
      <c r="C109" s="124"/>
      <c r="D109" s="125"/>
      <c r="E109" s="44" t="s">
        <v>88</v>
      </c>
      <c r="F109" s="78">
        <v>5</v>
      </c>
      <c r="G109" s="79">
        <v>28.67</v>
      </c>
      <c r="H109" s="60">
        <f>G109*(1-A$2)</f>
        <v>22.936000000000003</v>
      </c>
      <c r="I109" s="75"/>
      <c r="J109" s="49">
        <f>H109*I109</f>
        <v>0</v>
      </c>
      <c r="L109" s="41">
        <f>I109</f>
        <v>0</v>
      </c>
      <c r="M109" s="1"/>
      <c r="N109" s="1"/>
      <c r="O109" s="1"/>
    </row>
    <row r="110" spans="2:15">
      <c r="F110" s="5"/>
      <c r="G110" s="11"/>
      <c r="H110" s="31"/>
      <c r="I110" s="40"/>
      <c r="J110" s="31"/>
      <c r="L110" s="1"/>
      <c r="M110" s="1"/>
      <c r="N110" s="1"/>
      <c r="O110" s="1"/>
    </row>
    <row r="111" spans="2:15">
      <c r="B111" s="26" t="s">
        <v>350</v>
      </c>
      <c r="C111" s="26"/>
      <c r="D111" s="26"/>
      <c r="E111" s="13"/>
      <c r="F111" s="13"/>
      <c r="G111" s="11"/>
      <c r="H111" s="31"/>
      <c r="I111" s="40"/>
      <c r="J111" s="31"/>
      <c r="L111" s="1"/>
      <c r="M111" s="1"/>
      <c r="N111" s="1"/>
      <c r="O111" s="1"/>
    </row>
    <row r="112" spans="2:15">
      <c r="B112" s="123" t="s">
        <v>87</v>
      </c>
      <c r="C112" s="124"/>
      <c r="D112" s="125"/>
      <c r="E112" s="44" t="s">
        <v>89</v>
      </c>
      <c r="F112" s="78">
        <v>5</v>
      </c>
      <c r="G112" s="79">
        <v>25.02</v>
      </c>
      <c r="H112" s="60">
        <f>G112*(1-A$2)</f>
        <v>20.016000000000002</v>
      </c>
      <c r="I112" s="75"/>
      <c r="J112" s="49">
        <f>H112*I112</f>
        <v>0</v>
      </c>
      <c r="L112" s="41">
        <f>I112</f>
        <v>0</v>
      </c>
      <c r="M112" s="1"/>
      <c r="N112" s="1"/>
      <c r="O112" s="1"/>
    </row>
    <row r="113" spans="2:15">
      <c r="F113" s="5"/>
      <c r="G113" s="11"/>
      <c r="H113" s="31"/>
      <c r="I113" s="40"/>
      <c r="J113" s="31"/>
      <c r="L113" s="1"/>
      <c r="M113" s="1"/>
      <c r="N113" s="1"/>
      <c r="O113" s="1"/>
    </row>
    <row r="114" spans="2:15">
      <c r="B114" s="26" t="s">
        <v>351</v>
      </c>
      <c r="C114" s="26"/>
      <c r="D114" s="26"/>
      <c r="E114" s="13"/>
      <c r="F114" s="13"/>
      <c r="G114" s="11"/>
      <c r="H114" s="31"/>
      <c r="I114" s="40"/>
      <c r="J114" s="31"/>
      <c r="L114" s="1"/>
      <c r="M114" s="1"/>
      <c r="N114" s="1"/>
      <c r="O114" s="1"/>
    </row>
    <row r="115" spans="2:15">
      <c r="B115" s="123" t="s">
        <v>87</v>
      </c>
      <c r="C115" s="124"/>
      <c r="D115" s="125"/>
      <c r="E115" s="44" t="s">
        <v>90</v>
      </c>
      <c r="F115" s="78">
        <v>5</v>
      </c>
      <c r="G115" s="79">
        <v>21.72</v>
      </c>
      <c r="H115" s="60">
        <f>G115*(1-A$2)</f>
        <v>17.376000000000001</v>
      </c>
      <c r="I115" s="75"/>
      <c r="J115" s="49">
        <f>H115*I115</f>
        <v>0</v>
      </c>
      <c r="L115" s="41">
        <f>I115</f>
        <v>0</v>
      </c>
      <c r="M115" s="1"/>
      <c r="N115" s="1"/>
      <c r="O115" s="1"/>
    </row>
    <row r="116" spans="2:15">
      <c r="B116" s="123" t="s">
        <v>91</v>
      </c>
      <c r="C116" s="124"/>
      <c r="D116" s="125"/>
      <c r="E116" s="44" t="s">
        <v>92</v>
      </c>
      <c r="F116" s="78">
        <v>5</v>
      </c>
      <c r="G116" s="79">
        <v>25.98</v>
      </c>
      <c r="H116" s="60">
        <f>G116*(1-A$2)</f>
        <v>20.784000000000002</v>
      </c>
      <c r="I116" s="75"/>
      <c r="J116" s="49">
        <f>H116*I116</f>
        <v>0</v>
      </c>
      <c r="L116" s="1"/>
      <c r="M116" s="41">
        <f>I116</f>
        <v>0</v>
      </c>
      <c r="N116" s="1"/>
      <c r="O116" s="1"/>
    </row>
    <row r="117" spans="2:15">
      <c r="B117" s="123" t="s">
        <v>93</v>
      </c>
      <c r="C117" s="124"/>
      <c r="D117" s="125"/>
      <c r="E117" s="80" t="s">
        <v>94</v>
      </c>
      <c r="F117" s="78">
        <v>5</v>
      </c>
      <c r="G117" s="79">
        <v>26.34</v>
      </c>
      <c r="H117" s="60">
        <f>G117*(1-A$2)</f>
        <v>21.072000000000003</v>
      </c>
      <c r="I117" s="75"/>
      <c r="J117" s="49">
        <f>H117*I117</f>
        <v>0</v>
      </c>
      <c r="L117" s="1"/>
      <c r="M117" s="41">
        <f>I117</f>
        <v>0</v>
      </c>
      <c r="N117" s="1"/>
      <c r="O117" s="1"/>
    </row>
    <row r="118" spans="2:15">
      <c r="B118" s="123" t="s">
        <v>95</v>
      </c>
      <c r="C118" s="124"/>
      <c r="D118" s="125"/>
      <c r="E118" s="44" t="s">
        <v>96</v>
      </c>
      <c r="F118" s="78">
        <v>5</v>
      </c>
      <c r="G118" s="79">
        <v>47.42</v>
      </c>
      <c r="H118" s="60">
        <f>G118*(1-A$2)</f>
        <v>37.936</v>
      </c>
      <c r="I118" s="75"/>
      <c r="J118" s="49">
        <f>H118*I118</f>
        <v>0</v>
      </c>
      <c r="L118" s="1"/>
      <c r="M118" s="1"/>
      <c r="N118" s="41">
        <f>I118</f>
        <v>0</v>
      </c>
      <c r="O118" s="1"/>
    </row>
    <row r="119" spans="2:15">
      <c r="B119" s="123" t="s">
        <v>97</v>
      </c>
      <c r="C119" s="124"/>
      <c r="D119" s="125"/>
      <c r="E119" s="44" t="s">
        <v>98</v>
      </c>
      <c r="F119" s="78">
        <v>1</v>
      </c>
      <c r="G119" s="79">
        <v>63.15</v>
      </c>
      <c r="H119" s="60">
        <f>G119*(1-A$2)</f>
        <v>50.52</v>
      </c>
      <c r="I119" s="75"/>
      <c r="J119" s="49">
        <f>H119*I119</f>
        <v>0</v>
      </c>
      <c r="L119" s="1"/>
      <c r="M119" s="1"/>
      <c r="N119" s="1"/>
      <c r="O119" s="41">
        <f>I119</f>
        <v>0</v>
      </c>
    </row>
    <row r="120" spans="2:15">
      <c r="B120" s="73"/>
      <c r="C120" s="73"/>
      <c r="D120" s="73"/>
      <c r="E120" s="74"/>
      <c r="F120" s="81"/>
      <c r="G120" s="82"/>
      <c r="H120" s="54"/>
      <c r="I120" s="64"/>
      <c r="J120" s="54"/>
      <c r="L120" s="1"/>
      <c r="M120" s="1"/>
      <c r="N120" s="1"/>
      <c r="O120" s="1"/>
    </row>
    <row r="121" spans="2:15">
      <c r="B121" s="46" t="s">
        <v>99</v>
      </c>
      <c r="C121" s="46"/>
      <c r="D121" s="46"/>
      <c r="E121" s="50"/>
      <c r="F121" s="50"/>
      <c r="G121" s="82"/>
      <c r="H121" s="54"/>
      <c r="I121" s="64"/>
      <c r="J121" s="54"/>
      <c r="L121" s="1"/>
      <c r="M121" s="1"/>
      <c r="N121" s="1"/>
      <c r="O121" s="1"/>
    </row>
    <row r="122" spans="2:15">
      <c r="B122" s="123" t="s">
        <v>100</v>
      </c>
      <c r="C122" s="124"/>
      <c r="D122" s="125"/>
      <c r="E122" s="44" t="s">
        <v>101</v>
      </c>
      <c r="F122" s="78">
        <v>5</v>
      </c>
      <c r="G122" s="79">
        <v>22.54</v>
      </c>
      <c r="H122" s="60">
        <f>G122*(1-A$2)</f>
        <v>18.032</v>
      </c>
      <c r="I122" s="75"/>
      <c r="J122" s="49">
        <f>H122*I122</f>
        <v>0</v>
      </c>
      <c r="L122" s="41">
        <f>I122</f>
        <v>0</v>
      </c>
      <c r="M122" s="1"/>
      <c r="N122" s="1"/>
      <c r="O122" s="1"/>
    </row>
    <row r="123" spans="2:15">
      <c r="B123" s="123" t="s">
        <v>102</v>
      </c>
      <c r="C123" s="124"/>
      <c r="D123" s="125"/>
      <c r="E123" s="44" t="s">
        <v>103</v>
      </c>
      <c r="F123" s="78">
        <v>5</v>
      </c>
      <c r="G123" s="79">
        <v>27.33</v>
      </c>
      <c r="H123" s="60">
        <f>G123*(1-A$2)</f>
        <v>21.864000000000001</v>
      </c>
      <c r="I123" s="75"/>
      <c r="J123" s="49">
        <f>H123*I123</f>
        <v>0</v>
      </c>
      <c r="L123" s="1"/>
      <c r="M123" s="41">
        <f>I123</f>
        <v>0</v>
      </c>
      <c r="N123" s="1"/>
      <c r="O123" s="1"/>
    </row>
    <row r="124" spans="2:15">
      <c r="F124" s="5"/>
      <c r="G124" s="11"/>
      <c r="H124" s="31"/>
      <c r="I124" s="40"/>
      <c r="J124" s="31"/>
      <c r="L124" s="1"/>
      <c r="M124" s="1"/>
      <c r="N124" s="1"/>
      <c r="O124" s="1"/>
    </row>
    <row r="125" spans="2:15">
      <c r="B125" s="26" t="s">
        <v>352</v>
      </c>
      <c r="C125" s="26"/>
      <c r="D125" s="26"/>
      <c r="E125" s="13"/>
      <c r="F125" s="13"/>
      <c r="G125" s="11"/>
      <c r="H125" s="31"/>
      <c r="I125" s="40"/>
      <c r="J125" s="31"/>
      <c r="L125" s="1"/>
      <c r="M125" s="1"/>
      <c r="N125" s="1"/>
      <c r="O125" s="1"/>
    </row>
    <row r="126" spans="2:15">
      <c r="B126" s="123" t="s">
        <v>87</v>
      </c>
      <c r="C126" s="124"/>
      <c r="D126" s="125"/>
      <c r="E126" s="44" t="s">
        <v>104</v>
      </c>
      <c r="F126" s="78">
        <v>5</v>
      </c>
      <c r="G126" s="79">
        <v>24.8</v>
      </c>
      <c r="H126" s="60">
        <f>G126*(1-A$2)</f>
        <v>19.840000000000003</v>
      </c>
      <c r="I126" s="75"/>
      <c r="J126" s="49">
        <f>H126*I126</f>
        <v>0</v>
      </c>
      <c r="L126" s="41">
        <f>I126</f>
        <v>0</v>
      </c>
      <c r="M126" s="1"/>
      <c r="N126" s="1"/>
      <c r="O126" s="1"/>
    </row>
    <row r="127" spans="2:15">
      <c r="B127" s="123" t="s">
        <v>91</v>
      </c>
      <c r="C127" s="124"/>
      <c r="D127" s="125"/>
      <c r="E127" s="44" t="s">
        <v>105</v>
      </c>
      <c r="F127" s="78">
        <v>5</v>
      </c>
      <c r="G127" s="79">
        <v>32.83</v>
      </c>
      <c r="H127" s="60">
        <f>G127*(1-A$2)</f>
        <v>26.263999999999999</v>
      </c>
      <c r="I127" s="75"/>
      <c r="J127" s="49">
        <f>H127*I127</f>
        <v>0</v>
      </c>
      <c r="L127" s="1"/>
      <c r="M127" s="41">
        <f>I127</f>
        <v>0</v>
      </c>
      <c r="N127" s="1"/>
      <c r="O127" s="1"/>
    </row>
    <row r="128" spans="2:15">
      <c r="F128" s="5"/>
      <c r="G128" s="11"/>
      <c r="H128" s="31"/>
      <c r="I128" s="40"/>
      <c r="J128" s="31"/>
      <c r="L128" s="1"/>
      <c r="M128" s="1"/>
      <c r="N128" s="1"/>
      <c r="O128" s="1"/>
    </row>
    <row r="129" spans="2:15">
      <c r="B129" s="26" t="s">
        <v>353</v>
      </c>
      <c r="C129" s="26"/>
      <c r="D129" s="26"/>
      <c r="E129" s="13"/>
      <c r="F129" s="13"/>
      <c r="G129" s="11"/>
      <c r="H129" s="31"/>
      <c r="I129" s="40"/>
      <c r="J129" s="31"/>
      <c r="L129" s="1"/>
      <c r="M129" s="1"/>
      <c r="N129" s="1"/>
      <c r="O129" s="1"/>
    </row>
    <row r="130" spans="2:15">
      <c r="B130" s="123" t="s">
        <v>87</v>
      </c>
      <c r="C130" s="124"/>
      <c r="D130" s="125"/>
      <c r="E130" s="44" t="s">
        <v>106</v>
      </c>
      <c r="F130" s="78">
        <v>5</v>
      </c>
      <c r="G130" s="79">
        <v>9.02</v>
      </c>
      <c r="H130" s="60">
        <f>G130*(1-A$2)</f>
        <v>7.2160000000000002</v>
      </c>
      <c r="I130" s="75"/>
      <c r="J130" s="49">
        <f>H130*I130</f>
        <v>0</v>
      </c>
      <c r="L130" s="41">
        <f>I130</f>
        <v>0</v>
      </c>
      <c r="M130" s="1"/>
      <c r="N130" s="1"/>
      <c r="O130" s="1"/>
    </row>
    <row r="131" spans="2:15">
      <c r="B131" s="123" t="s">
        <v>107</v>
      </c>
      <c r="C131" s="124"/>
      <c r="D131" s="125"/>
      <c r="E131" s="44" t="s">
        <v>108</v>
      </c>
      <c r="F131" s="78">
        <v>5</v>
      </c>
      <c r="G131" s="79">
        <v>12.96</v>
      </c>
      <c r="H131" s="60">
        <f>G131*(1-A$2)</f>
        <v>10.368000000000002</v>
      </c>
      <c r="I131" s="75"/>
      <c r="J131" s="49">
        <f>H131*I131</f>
        <v>0</v>
      </c>
      <c r="L131" s="1"/>
      <c r="M131" s="41">
        <f>I131</f>
        <v>0</v>
      </c>
      <c r="N131" s="1"/>
      <c r="O131" s="1"/>
    </row>
    <row r="132" spans="2:15">
      <c r="B132" s="73"/>
      <c r="C132" s="73"/>
      <c r="D132" s="73"/>
      <c r="E132" s="74"/>
      <c r="F132" s="81"/>
      <c r="G132" s="82"/>
      <c r="H132" s="54"/>
      <c r="I132" s="64"/>
      <c r="J132" s="54"/>
      <c r="L132" s="1"/>
      <c r="M132" s="1"/>
      <c r="N132" s="1"/>
      <c r="O132" s="1"/>
    </row>
    <row r="133" spans="2:15">
      <c r="B133" s="46" t="s">
        <v>326</v>
      </c>
      <c r="C133" s="46"/>
      <c r="D133" s="46"/>
      <c r="E133" s="50"/>
      <c r="F133" s="50"/>
      <c r="G133" s="82"/>
      <c r="H133" s="54"/>
      <c r="I133" s="64"/>
      <c r="J133" s="54"/>
      <c r="L133" s="1"/>
      <c r="M133" s="1"/>
      <c r="N133" s="1"/>
      <c r="O133" s="1"/>
    </row>
    <row r="134" spans="2:15">
      <c r="B134" s="123" t="s">
        <v>87</v>
      </c>
      <c r="C134" s="124"/>
      <c r="D134" s="125"/>
      <c r="E134" s="44" t="s">
        <v>109</v>
      </c>
      <c r="F134" s="78">
        <v>5</v>
      </c>
      <c r="G134" s="79">
        <v>12.99</v>
      </c>
      <c r="H134" s="60">
        <f>G134*(1-A$2)</f>
        <v>10.392000000000001</v>
      </c>
      <c r="I134" s="75"/>
      <c r="J134" s="49">
        <f>H134*I134</f>
        <v>0</v>
      </c>
      <c r="L134" s="1"/>
      <c r="M134" s="1"/>
      <c r="N134" s="1"/>
      <c r="O134" s="1"/>
    </row>
    <row r="135" spans="2:15">
      <c r="B135" s="123" t="s">
        <v>93</v>
      </c>
      <c r="C135" s="124"/>
      <c r="D135" s="125"/>
      <c r="E135" s="44" t="s">
        <v>110</v>
      </c>
      <c r="F135" s="78">
        <v>5</v>
      </c>
      <c r="G135" s="79">
        <v>19.420000000000002</v>
      </c>
      <c r="H135" s="60">
        <f>G135*(1-A$2)</f>
        <v>15.536000000000001</v>
      </c>
      <c r="I135" s="75"/>
      <c r="J135" s="49">
        <f>H135*I135</f>
        <v>0</v>
      </c>
      <c r="L135" s="1"/>
      <c r="M135" s="1"/>
      <c r="N135" s="1"/>
      <c r="O135" s="1"/>
    </row>
    <row r="136" spans="2:15">
      <c r="B136" s="123" t="s">
        <v>95</v>
      </c>
      <c r="C136" s="124"/>
      <c r="D136" s="125"/>
      <c r="E136" s="44" t="s">
        <v>111</v>
      </c>
      <c r="F136" s="78">
        <v>5</v>
      </c>
      <c r="G136" s="79">
        <v>34.15</v>
      </c>
      <c r="H136" s="60">
        <f>G136*(1-A$2)</f>
        <v>27.32</v>
      </c>
      <c r="I136" s="75"/>
      <c r="J136" s="49">
        <f>H136*I136</f>
        <v>0</v>
      </c>
      <c r="L136" s="1"/>
      <c r="M136" s="1"/>
      <c r="N136" s="1"/>
      <c r="O136" s="1"/>
    </row>
    <row r="137" spans="2:15">
      <c r="B137" s="123" t="s">
        <v>97</v>
      </c>
      <c r="C137" s="124"/>
      <c r="D137" s="125"/>
      <c r="E137" s="44" t="s">
        <v>112</v>
      </c>
      <c r="F137" s="78">
        <v>1</v>
      </c>
      <c r="G137" s="79">
        <v>44.16</v>
      </c>
      <c r="H137" s="60">
        <f>G137*(1-A$2)</f>
        <v>35.327999999999996</v>
      </c>
      <c r="I137" s="75"/>
      <c r="J137" s="49">
        <f>H137*I137</f>
        <v>0</v>
      </c>
      <c r="L137" s="1"/>
      <c r="M137" s="1"/>
      <c r="N137" s="1"/>
      <c r="O137" s="1"/>
    </row>
    <row r="138" spans="2:15">
      <c r="B138" s="73"/>
      <c r="C138" s="73"/>
      <c r="D138" s="73"/>
      <c r="E138" s="74"/>
      <c r="F138" s="81"/>
      <c r="G138" s="82"/>
      <c r="H138" s="54"/>
      <c r="I138" s="64"/>
      <c r="J138" s="54"/>
      <c r="L138" s="1"/>
      <c r="M138" s="1"/>
      <c r="N138" s="1"/>
      <c r="O138" s="1"/>
    </row>
    <row r="139" spans="2:15">
      <c r="B139" s="46" t="s">
        <v>327</v>
      </c>
      <c r="C139" s="46"/>
      <c r="D139" s="46"/>
      <c r="E139" s="50"/>
      <c r="F139" s="50"/>
      <c r="G139" s="82"/>
      <c r="H139" s="54"/>
      <c r="I139" s="64"/>
      <c r="J139" s="54"/>
      <c r="L139" s="1"/>
      <c r="M139" s="1"/>
      <c r="N139" s="1"/>
      <c r="O139" s="1"/>
    </row>
    <row r="140" spans="2:15">
      <c r="B140" s="123" t="s">
        <v>87</v>
      </c>
      <c r="C140" s="124"/>
      <c r="D140" s="125"/>
      <c r="E140" s="44" t="s">
        <v>113</v>
      </c>
      <c r="F140" s="78">
        <v>5</v>
      </c>
      <c r="G140" s="79">
        <v>14.16</v>
      </c>
      <c r="H140" s="60">
        <f>G140*(1-A$2)</f>
        <v>11.328000000000001</v>
      </c>
      <c r="I140" s="75"/>
      <c r="J140" s="49">
        <f>H140*I140</f>
        <v>0</v>
      </c>
      <c r="L140" s="1"/>
      <c r="M140" s="1"/>
      <c r="N140" s="1"/>
      <c r="O140" s="1"/>
    </row>
    <row r="141" spans="2:15">
      <c r="B141" s="123" t="s">
        <v>93</v>
      </c>
      <c r="C141" s="124"/>
      <c r="D141" s="125"/>
      <c r="E141" s="44" t="s">
        <v>114</v>
      </c>
      <c r="F141" s="78">
        <v>5</v>
      </c>
      <c r="G141" s="79">
        <v>22.18</v>
      </c>
      <c r="H141" s="60">
        <f>G141*(1-A$2)</f>
        <v>17.744</v>
      </c>
      <c r="I141" s="75"/>
      <c r="J141" s="49">
        <f>H141*I141</f>
        <v>0</v>
      </c>
      <c r="L141" s="1"/>
      <c r="M141" s="1"/>
      <c r="N141" s="1"/>
      <c r="O141" s="1"/>
    </row>
    <row r="142" spans="2:15">
      <c r="B142" s="123" t="s">
        <v>95</v>
      </c>
      <c r="C142" s="124"/>
      <c r="D142" s="125"/>
      <c r="E142" s="44" t="s">
        <v>115</v>
      </c>
      <c r="F142" s="78">
        <v>5</v>
      </c>
      <c r="G142" s="79">
        <v>45.58</v>
      </c>
      <c r="H142" s="60">
        <f>G142*(1-A$2)</f>
        <v>36.463999999999999</v>
      </c>
      <c r="I142" s="75"/>
      <c r="J142" s="49">
        <f>H142*I142</f>
        <v>0</v>
      </c>
      <c r="L142" s="1"/>
      <c r="M142" s="1"/>
      <c r="N142" s="1"/>
      <c r="O142" s="1"/>
    </row>
    <row r="143" spans="2:15">
      <c r="B143" s="123" t="s">
        <v>97</v>
      </c>
      <c r="C143" s="124"/>
      <c r="D143" s="125"/>
      <c r="E143" s="44" t="s">
        <v>116</v>
      </c>
      <c r="F143" s="78">
        <v>1</v>
      </c>
      <c r="G143" s="79">
        <v>66.2</v>
      </c>
      <c r="H143" s="60">
        <f>G143*(1-A$2)</f>
        <v>52.960000000000008</v>
      </c>
      <c r="I143" s="75"/>
      <c r="J143" s="49">
        <f>H143*I143</f>
        <v>0</v>
      </c>
      <c r="L143" s="1"/>
      <c r="M143" s="1"/>
      <c r="N143" s="1"/>
      <c r="O143" s="1"/>
    </row>
    <row r="144" spans="2:15">
      <c r="F144" s="5"/>
      <c r="G144" s="11"/>
      <c r="H144" s="31"/>
      <c r="I144" s="40"/>
      <c r="J144" s="31"/>
      <c r="L144" s="1"/>
      <c r="M144" s="1"/>
      <c r="N144" s="1"/>
      <c r="O144" s="1"/>
    </row>
    <row r="145" spans="2:17">
      <c r="B145" s="105" t="s">
        <v>354</v>
      </c>
      <c r="C145" s="105"/>
      <c r="D145" s="105"/>
      <c r="E145" s="13"/>
      <c r="F145" s="13"/>
      <c r="G145" s="11"/>
      <c r="H145" s="31"/>
      <c r="I145" s="40"/>
      <c r="J145" s="31"/>
      <c r="L145" s="1"/>
      <c r="M145" s="1"/>
      <c r="N145" s="1"/>
      <c r="O145" s="1"/>
    </row>
    <row r="146" spans="2:17">
      <c r="B146" s="123" t="s">
        <v>87</v>
      </c>
      <c r="C146" s="124"/>
      <c r="D146" s="125"/>
      <c r="E146" s="44" t="s">
        <v>117</v>
      </c>
      <c r="F146" s="78">
        <v>5</v>
      </c>
      <c r="G146" s="79">
        <v>19.63</v>
      </c>
      <c r="H146" s="60">
        <f t="shared" ref="H146:H151" si="15">G146*(1-A$2)</f>
        <v>15.704000000000001</v>
      </c>
      <c r="I146" s="75"/>
      <c r="J146" s="49">
        <f t="shared" ref="J146:J151" si="16">H146*I146</f>
        <v>0</v>
      </c>
      <c r="L146" s="41">
        <f>I146</f>
        <v>0</v>
      </c>
      <c r="M146" s="1"/>
      <c r="N146" s="1"/>
      <c r="O146" s="1"/>
    </row>
    <row r="147" spans="2:17">
      <c r="B147" s="123" t="s">
        <v>93</v>
      </c>
      <c r="C147" s="124"/>
      <c r="D147" s="125"/>
      <c r="E147" s="44" t="s">
        <v>118</v>
      </c>
      <c r="F147" s="78">
        <v>5</v>
      </c>
      <c r="G147" s="79">
        <v>23.71</v>
      </c>
      <c r="H147" s="60">
        <f t="shared" si="15"/>
        <v>18.968</v>
      </c>
      <c r="I147" s="75"/>
      <c r="J147" s="49">
        <f t="shared" si="16"/>
        <v>0</v>
      </c>
      <c r="L147" s="1"/>
      <c r="M147" s="41">
        <f>I147</f>
        <v>0</v>
      </c>
      <c r="N147" s="1"/>
      <c r="O147" s="1"/>
    </row>
    <row r="148" spans="2:17">
      <c r="B148" s="123" t="s">
        <v>95</v>
      </c>
      <c r="C148" s="124"/>
      <c r="D148" s="125"/>
      <c r="E148" s="44" t="s">
        <v>119</v>
      </c>
      <c r="F148" s="78">
        <v>5</v>
      </c>
      <c r="G148" s="79">
        <v>30.35</v>
      </c>
      <c r="H148" s="60">
        <f t="shared" si="15"/>
        <v>24.28</v>
      </c>
      <c r="I148" s="75"/>
      <c r="J148" s="49">
        <f t="shared" si="16"/>
        <v>0</v>
      </c>
      <c r="L148" s="1"/>
      <c r="M148" s="1"/>
      <c r="N148" s="41">
        <f>I148</f>
        <v>0</v>
      </c>
      <c r="O148" s="1"/>
    </row>
    <row r="149" spans="2:17">
      <c r="B149" s="123" t="s">
        <v>121</v>
      </c>
      <c r="C149" s="124"/>
      <c r="D149" s="125"/>
      <c r="E149" s="44" t="s">
        <v>120</v>
      </c>
      <c r="F149" s="78">
        <v>5</v>
      </c>
      <c r="G149" s="79">
        <v>47.78</v>
      </c>
      <c r="H149" s="60">
        <f t="shared" si="15"/>
        <v>38.224000000000004</v>
      </c>
      <c r="I149" s="75"/>
      <c r="J149" s="49">
        <f t="shared" si="16"/>
        <v>0</v>
      </c>
      <c r="L149" s="1"/>
      <c r="M149" s="1"/>
      <c r="N149" s="1"/>
      <c r="O149" s="41">
        <f>I149</f>
        <v>0</v>
      </c>
    </row>
    <row r="150" spans="2:17">
      <c r="B150" s="123" t="s">
        <v>386</v>
      </c>
      <c r="C150" s="124"/>
      <c r="D150" s="124"/>
      <c r="E150" s="44" t="s">
        <v>387</v>
      </c>
      <c r="F150" s="78">
        <v>1</v>
      </c>
      <c r="G150" s="150">
        <v>122.74</v>
      </c>
      <c r="H150" s="60">
        <f t="shared" si="15"/>
        <v>98.192000000000007</v>
      </c>
      <c r="I150" s="75"/>
      <c r="J150" s="151">
        <f t="shared" si="16"/>
        <v>0</v>
      </c>
      <c r="L150" s="1"/>
      <c r="M150" s="1"/>
      <c r="N150" s="1"/>
      <c r="O150" s="41"/>
      <c r="P150" s="41">
        <f>I150</f>
        <v>0</v>
      </c>
    </row>
    <row r="151" spans="2:17">
      <c r="B151" s="142" t="s">
        <v>388</v>
      </c>
      <c r="C151" s="143"/>
      <c r="D151" s="143"/>
      <c r="E151" s="146" t="s">
        <v>389</v>
      </c>
      <c r="F151" s="147">
        <v>1</v>
      </c>
      <c r="G151" s="144">
        <v>178.19</v>
      </c>
      <c r="H151" s="148">
        <f t="shared" si="15"/>
        <v>142.55199999999999</v>
      </c>
      <c r="I151" s="149"/>
      <c r="J151" s="145">
        <f t="shared" si="16"/>
        <v>0</v>
      </c>
      <c r="L151" s="1"/>
      <c r="M151" s="1"/>
      <c r="N151" s="1"/>
      <c r="O151" s="41"/>
      <c r="Q151" s="41">
        <f>I151</f>
        <v>0</v>
      </c>
    </row>
    <row r="152" spans="2:17">
      <c r="B152" s="73"/>
      <c r="C152" s="73"/>
      <c r="D152" s="73"/>
      <c r="E152" s="74"/>
      <c r="F152" s="81"/>
      <c r="G152" s="82"/>
      <c r="H152" s="54"/>
      <c r="I152" s="64"/>
      <c r="J152" s="54"/>
      <c r="L152" s="1"/>
      <c r="M152" s="1"/>
      <c r="N152" s="1"/>
      <c r="O152" s="1"/>
    </row>
    <row r="153" spans="2:17">
      <c r="B153" s="46" t="s">
        <v>122</v>
      </c>
      <c r="C153" s="46"/>
      <c r="D153" s="46"/>
      <c r="E153" s="50"/>
      <c r="F153" s="50"/>
      <c r="G153" s="82"/>
      <c r="H153" s="54"/>
      <c r="I153" s="64"/>
      <c r="J153" s="54"/>
      <c r="L153" s="1"/>
      <c r="M153" s="1"/>
      <c r="N153" s="1"/>
      <c r="O153" s="1"/>
    </row>
    <row r="154" spans="2:17">
      <c r="B154" s="123" t="s">
        <v>87</v>
      </c>
      <c r="C154" s="124"/>
      <c r="D154" s="125"/>
      <c r="E154" s="44" t="s">
        <v>123</v>
      </c>
      <c r="F154" s="78">
        <v>5</v>
      </c>
      <c r="G154" s="79">
        <v>8.77</v>
      </c>
      <c r="H154" s="60">
        <f>G154*(1-A$2)</f>
        <v>7.016</v>
      </c>
      <c r="I154" s="75"/>
      <c r="J154" s="49">
        <f>H154*I154</f>
        <v>0</v>
      </c>
      <c r="L154" s="41">
        <f>I154</f>
        <v>0</v>
      </c>
      <c r="M154" s="1"/>
      <c r="N154" s="1"/>
      <c r="O154" s="1"/>
    </row>
    <row r="155" spans="2:17">
      <c r="B155" s="123" t="s">
        <v>390</v>
      </c>
      <c r="C155" s="124"/>
      <c r="D155" s="125"/>
      <c r="E155" s="44" t="s">
        <v>391</v>
      </c>
      <c r="F155" s="78">
        <v>5</v>
      </c>
      <c r="G155" s="79">
        <v>9.98</v>
      </c>
      <c r="H155" s="60">
        <f>G155*(1-A$2)</f>
        <v>7.9840000000000009</v>
      </c>
      <c r="I155" s="75"/>
      <c r="J155" s="49">
        <f>H155*I155</f>
        <v>0</v>
      </c>
      <c r="L155" s="41">
        <f>I155</f>
        <v>0</v>
      </c>
      <c r="M155" s="1"/>
      <c r="N155" s="1"/>
      <c r="O155" s="1"/>
    </row>
    <row r="156" spans="2:17">
      <c r="B156" s="123" t="s">
        <v>93</v>
      </c>
      <c r="C156" s="124"/>
      <c r="D156" s="125"/>
      <c r="E156" s="44" t="s">
        <v>124</v>
      </c>
      <c r="F156" s="78">
        <v>5</v>
      </c>
      <c r="G156" s="79">
        <v>10.76</v>
      </c>
      <c r="H156" s="60">
        <f>G156*(1-A$2)</f>
        <v>8.6080000000000005</v>
      </c>
      <c r="I156" s="75"/>
      <c r="J156" s="49">
        <f>H156*I156</f>
        <v>0</v>
      </c>
      <c r="L156" s="1"/>
      <c r="M156" s="41">
        <f>I156</f>
        <v>0</v>
      </c>
      <c r="N156" s="1"/>
      <c r="O156" s="1"/>
    </row>
    <row r="157" spans="2:17">
      <c r="B157" s="123" t="s">
        <v>95</v>
      </c>
      <c r="C157" s="124"/>
      <c r="D157" s="125"/>
      <c r="E157" s="44" t="s">
        <v>125</v>
      </c>
      <c r="F157" s="78">
        <v>5</v>
      </c>
      <c r="G157" s="79">
        <v>14.52</v>
      </c>
      <c r="H157" s="60">
        <f>G157*(1-A$2)</f>
        <v>11.616</v>
      </c>
      <c r="I157" s="75"/>
      <c r="J157" s="49">
        <f>H157*I157</f>
        <v>0</v>
      </c>
      <c r="L157" s="1"/>
      <c r="M157" s="1"/>
      <c r="N157" s="41">
        <f>I157</f>
        <v>0</v>
      </c>
      <c r="O157" s="1"/>
    </row>
    <row r="158" spans="2:17">
      <c r="F158" s="5"/>
      <c r="G158" s="11"/>
      <c r="H158" s="31"/>
      <c r="I158" s="40"/>
      <c r="J158" s="31"/>
      <c r="L158" s="1"/>
      <c r="M158" s="1"/>
      <c r="N158" s="1"/>
      <c r="O158" s="1"/>
    </row>
    <row r="159" spans="2:17">
      <c r="B159" s="105" t="s">
        <v>355</v>
      </c>
      <c r="C159" s="105"/>
      <c r="D159" s="105"/>
      <c r="E159" s="13"/>
      <c r="F159" s="13"/>
      <c r="G159" s="11"/>
      <c r="H159" s="31"/>
      <c r="I159" s="40"/>
      <c r="J159" s="31"/>
      <c r="L159" s="1"/>
      <c r="M159" s="1"/>
      <c r="N159" s="1"/>
      <c r="O159" s="1"/>
    </row>
    <row r="160" spans="2:17">
      <c r="B160" s="123" t="s">
        <v>87</v>
      </c>
      <c r="C160" s="124"/>
      <c r="D160" s="125"/>
      <c r="E160" s="44" t="s">
        <v>126</v>
      </c>
      <c r="F160" s="78">
        <v>5</v>
      </c>
      <c r="G160" s="79">
        <v>17</v>
      </c>
      <c r="H160" s="60">
        <f t="shared" ref="H160:H165" si="17">G160*(1-A$2)</f>
        <v>13.600000000000001</v>
      </c>
      <c r="I160" s="75"/>
      <c r="J160" s="49">
        <f t="shared" ref="J160:J165" si="18">H160*I160</f>
        <v>0</v>
      </c>
      <c r="L160" s="41">
        <f>I160</f>
        <v>0</v>
      </c>
      <c r="M160" s="1"/>
      <c r="N160" s="1"/>
      <c r="O160" s="1"/>
    </row>
    <row r="161" spans="2:17">
      <c r="B161" s="123" t="s">
        <v>93</v>
      </c>
      <c r="C161" s="124"/>
      <c r="D161" s="125"/>
      <c r="E161" s="44" t="s">
        <v>127</v>
      </c>
      <c r="F161" s="78">
        <v>5</v>
      </c>
      <c r="G161" s="79">
        <v>20.09</v>
      </c>
      <c r="H161" s="60">
        <f t="shared" si="17"/>
        <v>16.071999999999999</v>
      </c>
      <c r="I161" s="75"/>
      <c r="J161" s="49">
        <f t="shared" si="18"/>
        <v>0</v>
      </c>
      <c r="L161" s="1"/>
      <c r="M161" s="41">
        <f>I161</f>
        <v>0</v>
      </c>
      <c r="N161" s="1"/>
      <c r="O161" s="1"/>
    </row>
    <row r="162" spans="2:17">
      <c r="B162" s="123" t="s">
        <v>95</v>
      </c>
      <c r="C162" s="124"/>
      <c r="D162" s="125"/>
      <c r="E162" s="44" t="s">
        <v>128</v>
      </c>
      <c r="F162" s="78">
        <v>5</v>
      </c>
      <c r="G162" s="79">
        <v>30.35</v>
      </c>
      <c r="H162" s="60">
        <f t="shared" si="17"/>
        <v>24.28</v>
      </c>
      <c r="I162" s="75"/>
      <c r="J162" s="49">
        <f t="shared" si="18"/>
        <v>0</v>
      </c>
      <c r="L162" s="1"/>
      <c r="M162" s="1"/>
      <c r="N162" s="41">
        <f>I162</f>
        <v>0</v>
      </c>
      <c r="O162" s="1"/>
    </row>
    <row r="163" spans="2:17">
      <c r="B163" s="123" t="s">
        <v>121</v>
      </c>
      <c r="C163" s="124"/>
      <c r="D163" s="125"/>
      <c r="E163" s="44" t="s">
        <v>129</v>
      </c>
      <c r="F163" s="78">
        <v>5</v>
      </c>
      <c r="G163" s="79">
        <v>47.78</v>
      </c>
      <c r="H163" s="60">
        <f t="shared" si="17"/>
        <v>38.224000000000004</v>
      </c>
      <c r="I163" s="75"/>
      <c r="J163" s="49">
        <f t="shared" si="18"/>
        <v>0</v>
      </c>
      <c r="L163" s="1"/>
      <c r="M163" s="1"/>
      <c r="N163" s="1"/>
      <c r="O163" s="41">
        <f>I163</f>
        <v>0</v>
      </c>
    </row>
    <row r="164" spans="2:17">
      <c r="B164" s="123" t="s">
        <v>132</v>
      </c>
      <c r="C164" s="124"/>
      <c r="D164" s="125"/>
      <c r="E164" s="44" t="s">
        <v>130</v>
      </c>
      <c r="F164" s="78">
        <v>1</v>
      </c>
      <c r="G164" s="79">
        <v>122.74</v>
      </c>
      <c r="H164" s="60">
        <f t="shared" si="17"/>
        <v>98.192000000000007</v>
      </c>
      <c r="I164" s="75"/>
      <c r="J164" s="49">
        <f t="shared" si="18"/>
        <v>0</v>
      </c>
      <c r="L164" s="1"/>
      <c r="M164" s="1"/>
      <c r="N164" s="1"/>
      <c r="O164" s="1"/>
      <c r="P164" s="41">
        <f>I164</f>
        <v>0</v>
      </c>
    </row>
    <row r="165" spans="2:17">
      <c r="B165" s="123" t="s">
        <v>133</v>
      </c>
      <c r="C165" s="124"/>
      <c r="D165" s="125"/>
      <c r="E165" s="44" t="s">
        <v>131</v>
      </c>
      <c r="F165" s="78">
        <v>1</v>
      </c>
      <c r="G165" s="79">
        <v>178.19</v>
      </c>
      <c r="H165" s="60">
        <f t="shared" si="17"/>
        <v>142.55199999999999</v>
      </c>
      <c r="I165" s="75"/>
      <c r="J165" s="49">
        <f t="shared" si="18"/>
        <v>0</v>
      </c>
      <c r="L165" s="1"/>
      <c r="M165" s="1"/>
      <c r="N165" s="1"/>
      <c r="O165" s="1"/>
      <c r="Q165" s="41">
        <f>I165</f>
        <v>0</v>
      </c>
    </row>
    <row r="166" spans="2:17">
      <c r="F166" s="5"/>
      <c r="G166" s="11"/>
      <c r="H166" s="31"/>
      <c r="I166" s="40"/>
      <c r="J166" s="31"/>
      <c r="L166" s="1"/>
      <c r="M166" s="1"/>
      <c r="N166" s="1"/>
      <c r="O166" s="1"/>
    </row>
    <row r="167" spans="2:17">
      <c r="B167" s="46" t="s">
        <v>134</v>
      </c>
      <c r="C167" s="46"/>
      <c r="D167" s="46"/>
      <c r="E167" s="50"/>
      <c r="F167" s="50"/>
      <c r="G167" s="82"/>
      <c r="H167" s="54"/>
      <c r="I167" s="64"/>
      <c r="J167" s="54"/>
      <c r="L167" s="1"/>
      <c r="M167" s="1"/>
      <c r="N167" s="1"/>
      <c r="O167" s="1"/>
    </row>
    <row r="168" spans="2:17">
      <c r="B168" s="123" t="s">
        <v>87</v>
      </c>
      <c r="C168" s="124"/>
      <c r="D168" s="125"/>
      <c r="E168" s="44" t="s">
        <v>135</v>
      </c>
      <c r="F168" s="78">
        <v>5</v>
      </c>
      <c r="G168" s="79">
        <v>7.1</v>
      </c>
      <c r="H168" s="60">
        <f>G168*(1-A$2)</f>
        <v>5.68</v>
      </c>
      <c r="I168" s="75"/>
      <c r="J168" s="49">
        <f>H168*I168</f>
        <v>0</v>
      </c>
      <c r="L168" s="41">
        <f>I168</f>
        <v>0</v>
      </c>
      <c r="M168" s="1"/>
      <c r="N168" s="1"/>
      <c r="O168" s="1"/>
    </row>
    <row r="169" spans="2:17">
      <c r="B169" s="123" t="s">
        <v>93</v>
      </c>
      <c r="C169" s="124"/>
      <c r="D169" s="125"/>
      <c r="E169" s="44" t="s">
        <v>136</v>
      </c>
      <c r="F169" s="78">
        <v>5</v>
      </c>
      <c r="G169" s="79">
        <v>8.6300000000000008</v>
      </c>
      <c r="H169" s="60">
        <f>G169*(1-A$2)</f>
        <v>6.9040000000000008</v>
      </c>
      <c r="I169" s="75"/>
      <c r="J169" s="49">
        <f>H169*I169</f>
        <v>0</v>
      </c>
      <c r="L169" s="1"/>
      <c r="M169" s="41">
        <f>I169</f>
        <v>0</v>
      </c>
      <c r="N169" s="1"/>
      <c r="O169" s="1"/>
    </row>
    <row r="170" spans="2:17">
      <c r="B170" s="123" t="s">
        <v>95</v>
      </c>
      <c r="C170" s="124"/>
      <c r="D170" s="125"/>
      <c r="E170" s="44" t="s">
        <v>137</v>
      </c>
      <c r="F170" s="78">
        <v>5</v>
      </c>
      <c r="G170" s="79">
        <v>12.99</v>
      </c>
      <c r="H170" s="60">
        <f>G170*(1-A$2)</f>
        <v>10.392000000000001</v>
      </c>
      <c r="I170" s="75"/>
      <c r="J170" s="49">
        <f>H170*I170</f>
        <v>0</v>
      </c>
      <c r="L170" s="1"/>
      <c r="M170" s="1"/>
      <c r="N170" s="41">
        <f>I170</f>
        <v>0</v>
      </c>
      <c r="O170" s="1"/>
    </row>
    <row r="171" spans="2:17">
      <c r="B171" s="73"/>
      <c r="C171" s="73"/>
      <c r="D171" s="73"/>
      <c r="E171" s="74"/>
      <c r="F171" s="81"/>
      <c r="G171" s="82"/>
      <c r="H171" s="54"/>
      <c r="I171" s="64"/>
      <c r="J171" s="54"/>
      <c r="L171" s="1"/>
      <c r="M171" s="1"/>
      <c r="N171" s="1"/>
      <c r="O171" s="1"/>
    </row>
    <row r="172" spans="2:17">
      <c r="B172" s="46" t="s">
        <v>138</v>
      </c>
      <c r="C172" s="46"/>
      <c r="D172" s="46"/>
      <c r="E172" s="50"/>
      <c r="F172" s="50"/>
      <c r="G172" s="82"/>
      <c r="H172" s="54"/>
      <c r="I172" s="64"/>
      <c r="J172" s="54"/>
      <c r="L172" s="1"/>
      <c r="M172" s="1"/>
      <c r="N172" s="1"/>
      <c r="O172" s="1"/>
    </row>
    <row r="173" spans="2:17">
      <c r="B173" s="123" t="s">
        <v>87</v>
      </c>
      <c r="C173" s="124"/>
      <c r="D173" s="125"/>
      <c r="E173" s="44" t="s">
        <v>139</v>
      </c>
      <c r="F173" s="78">
        <v>5</v>
      </c>
      <c r="G173" s="79">
        <v>13.63</v>
      </c>
      <c r="H173" s="60">
        <f>G173*(1-A$2)</f>
        <v>10.904000000000002</v>
      </c>
      <c r="I173" s="75"/>
      <c r="J173" s="49">
        <f>H173*I173</f>
        <v>0</v>
      </c>
      <c r="L173" s="41">
        <f>I173</f>
        <v>0</v>
      </c>
      <c r="M173" s="1"/>
      <c r="N173" s="1"/>
      <c r="O173" s="1"/>
    </row>
    <row r="174" spans="2:17">
      <c r="B174" s="73"/>
      <c r="C174" s="73"/>
      <c r="D174" s="73"/>
      <c r="E174" s="74"/>
      <c r="F174" s="81"/>
      <c r="G174" s="82"/>
      <c r="H174" s="54"/>
      <c r="I174" s="64"/>
      <c r="J174" s="54"/>
      <c r="L174" s="1"/>
      <c r="M174" s="1"/>
      <c r="N174" s="1"/>
      <c r="O174" s="1"/>
    </row>
    <row r="175" spans="2:17">
      <c r="B175" s="46" t="s">
        <v>140</v>
      </c>
      <c r="C175" s="46"/>
      <c r="D175" s="46"/>
      <c r="E175" s="50"/>
      <c r="F175" s="50"/>
      <c r="G175" s="77"/>
      <c r="H175" s="63"/>
      <c r="I175" s="64"/>
      <c r="J175" s="54"/>
      <c r="L175" s="1"/>
      <c r="M175" s="1"/>
      <c r="N175" s="1"/>
      <c r="O175" s="1"/>
    </row>
    <row r="176" spans="2:17">
      <c r="B176" s="123" t="s">
        <v>87</v>
      </c>
      <c r="C176" s="124"/>
      <c r="D176" s="125"/>
      <c r="E176" s="44" t="s">
        <v>141</v>
      </c>
      <c r="F176" s="78">
        <v>5</v>
      </c>
      <c r="G176" s="79">
        <v>12.86</v>
      </c>
      <c r="H176" s="60">
        <f>G176*(1-A$2)</f>
        <v>10.288</v>
      </c>
      <c r="I176" s="75"/>
      <c r="J176" s="49">
        <f>H176*I176</f>
        <v>0</v>
      </c>
      <c r="L176" s="41">
        <f>I176</f>
        <v>0</v>
      </c>
      <c r="M176" s="1"/>
      <c r="N176" s="1"/>
      <c r="O176" s="1"/>
    </row>
    <row r="177" spans="2:15">
      <c r="E177" s="4"/>
      <c r="F177" s="1"/>
      <c r="G177" s="11"/>
      <c r="H177" s="11"/>
      <c r="I177" s="40"/>
      <c r="J177" s="31"/>
      <c r="K177" s="12"/>
      <c r="L177" s="1"/>
      <c r="M177" s="1"/>
      <c r="N177" s="1"/>
      <c r="O177" s="1"/>
    </row>
    <row r="178" spans="2:15">
      <c r="E178" s="4"/>
      <c r="F178" s="1"/>
      <c r="G178" s="11"/>
      <c r="H178" s="11"/>
      <c r="I178" s="40" t="s">
        <v>300</v>
      </c>
      <c r="J178" s="31">
        <f>SUM(J106:J176)</f>
        <v>0</v>
      </c>
      <c r="K178" s="12"/>
      <c r="L178" s="1"/>
      <c r="M178" s="1"/>
      <c r="N178" s="1"/>
      <c r="O178" s="1"/>
    </row>
    <row r="179" spans="2:15">
      <c r="E179" s="4"/>
      <c r="F179" s="1"/>
      <c r="G179" s="11"/>
      <c r="H179" s="11"/>
      <c r="I179" s="40"/>
      <c r="J179" s="31"/>
      <c r="K179" s="12"/>
      <c r="L179" s="1"/>
      <c r="M179" s="1"/>
      <c r="N179" s="1"/>
      <c r="O179" s="1"/>
    </row>
    <row r="180" spans="2:15">
      <c r="E180" s="4"/>
      <c r="F180" s="1"/>
      <c r="G180" s="11"/>
      <c r="H180" s="11"/>
      <c r="I180" s="40"/>
      <c r="J180" s="31"/>
      <c r="K180" s="12"/>
      <c r="L180" s="1"/>
      <c r="M180" s="1"/>
      <c r="N180" s="1"/>
      <c r="O180" s="1"/>
    </row>
    <row r="181" spans="2:15" ht="20.100000000000001" customHeight="1">
      <c r="B181" s="171" t="s">
        <v>142</v>
      </c>
      <c r="C181" s="171"/>
      <c r="D181" s="24"/>
      <c r="E181" s="10"/>
      <c r="F181" s="10"/>
      <c r="G181" s="36"/>
      <c r="H181" s="36"/>
      <c r="I181" s="8"/>
      <c r="J181" s="31"/>
      <c r="M181" s="12"/>
    </row>
    <row r="182" spans="2:15">
      <c r="B182" s="46" t="s">
        <v>147</v>
      </c>
      <c r="C182" s="46"/>
      <c r="D182" s="46"/>
      <c r="E182" s="50"/>
      <c r="F182" s="50"/>
      <c r="G182" s="63"/>
      <c r="H182" s="63"/>
      <c r="I182" s="64"/>
      <c r="J182" s="54"/>
      <c r="L182" s="1"/>
      <c r="M182" s="1"/>
      <c r="N182" s="1"/>
      <c r="O182" s="1"/>
    </row>
    <row r="183" spans="2:15">
      <c r="B183" s="123" t="s">
        <v>143</v>
      </c>
      <c r="C183" s="124"/>
      <c r="D183" s="125"/>
      <c r="E183" s="44" t="s">
        <v>144</v>
      </c>
      <c r="F183" s="78">
        <v>1</v>
      </c>
      <c r="G183" s="79">
        <v>124.73</v>
      </c>
      <c r="H183" s="60">
        <f>G183*(1-A$2)</f>
        <v>99.784000000000006</v>
      </c>
      <c r="I183" s="75"/>
      <c r="J183" s="49">
        <f>H183*I183</f>
        <v>0</v>
      </c>
      <c r="L183" s="1">
        <f>2*I183</f>
        <v>0</v>
      </c>
      <c r="M183" s="1"/>
      <c r="N183" s="1"/>
      <c r="O183" s="1"/>
    </row>
    <row r="184" spans="2:15">
      <c r="B184" s="73"/>
      <c r="C184" s="73"/>
      <c r="D184" s="73"/>
      <c r="E184" s="74"/>
      <c r="F184" s="81"/>
      <c r="G184" s="82"/>
      <c r="H184" s="54"/>
      <c r="I184" s="64"/>
      <c r="J184" s="54"/>
      <c r="L184" s="1"/>
      <c r="M184" s="1"/>
      <c r="N184" s="1"/>
      <c r="O184" s="1"/>
    </row>
    <row r="185" spans="2:15">
      <c r="B185" s="73"/>
      <c r="C185" s="73"/>
      <c r="D185" s="73"/>
      <c r="E185" s="74"/>
      <c r="F185" s="81"/>
      <c r="G185" s="82"/>
      <c r="H185" s="54"/>
      <c r="I185" s="64"/>
      <c r="J185" s="54"/>
      <c r="L185" s="1"/>
      <c r="M185" s="1"/>
      <c r="N185" s="1"/>
      <c r="O185" s="1"/>
    </row>
    <row r="186" spans="2:15">
      <c r="B186" s="46" t="s">
        <v>148</v>
      </c>
      <c r="C186" s="46"/>
      <c r="D186" s="46"/>
      <c r="E186" s="50"/>
      <c r="F186" s="50"/>
      <c r="G186" s="63"/>
      <c r="H186" s="63"/>
      <c r="I186" s="64"/>
      <c r="J186" s="54"/>
      <c r="L186" s="1"/>
      <c r="M186" s="1"/>
      <c r="N186" s="1"/>
      <c r="O186" s="1"/>
    </row>
    <row r="187" spans="2:15">
      <c r="B187" s="123" t="s">
        <v>145</v>
      </c>
      <c r="C187" s="124"/>
      <c r="D187" s="125"/>
      <c r="E187" s="44" t="s">
        <v>146</v>
      </c>
      <c r="F187" s="78">
        <v>1</v>
      </c>
      <c r="G187" s="79">
        <v>173.89</v>
      </c>
      <c r="H187" s="60">
        <f>G187*(1-A$2)</f>
        <v>139.11199999999999</v>
      </c>
      <c r="I187" s="75"/>
      <c r="J187" s="49">
        <f>H187*I187</f>
        <v>0</v>
      </c>
      <c r="L187" s="1">
        <f>3*I187</f>
        <v>0</v>
      </c>
      <c r="M187" s="1"/>
      <c r="N187" s="1"/>
      <c r="O187" s="1"/>
    </row>
    <row r="188" spans="2:15">
      <c r="B188" s="73"/>
      <c r="C188" s="73"/>
      <c r="D188" s="73"/>
      <c r="E188" s="74"/>
      <c r="F188" s="81"/>
      <c r="G188" s="82"/>
      <c r="H188" s="54"/>
      <c r="I188" s="64"/>
      <c r="J188" s="54"/>
      <c r="L188" s="1"/>
      <c r="M188" s="1"/>
      <c r="N188" s="1"/>
      <c r="O188" s="1"/>
    </row>
    <row r="189" spans="2:15">
      <c r="B189" s="73"/>
      <c r="C189" s="73"/>
      <c r="D189" s="73"/>
      <c r="E189" s="74"/>
      <c r="F189" s="81"/>
      <c r="G189" s="82"/>
      <c r="H189" s="54"/>
      <c r="I189" s="64"/>
      <c r="J189" s="54"/>
      <c r="L189" s="1"/>
      <c r="M189" s="1"/>
      <c r="N189" s="1"/>
      <c r="O189" s="1"/>
    </row>
    <row r="190" spans="2:15">
      <c r="B190" s="46" t="s">
        <v>149</v>
      </c>
      <c r="C190" s="46"/>
      <c r="D190" s="46"/>
      <c r="E190" s="50"/>
      <c r="F190" s="50"/>
      <c r="G190" s="63"/>
      <c r="H190" s="63"/>
      <c r="I190" s="64"/>
      <c r="J190" s="54"/>
      <c r="L190" s="1"/>
      <c r="M190" s="1"/>
      <c r="N190" s="1"/>
      <c r="O190" s="1"/>
    </row>
    <row r="191" spans="2:15">
      <c r="B191" s="123" t="s">
        <v>150</v>
      </c>
      <c r="C191" s="124"/>
      <c r="D191" s="125"/>
      <c r="E191" s="44" t="s">
        <v>151</v>
      </c>
      <c r="F191" s="78">
        <v>1</v>
      </c>
      <c r="G191" s="79">
        <v>230.48</v>
      </c>
      <c r="H191" s="60">
        <f>G191*(1-A$2)</f>
        <v>184.38400000000001</v>
      </c>
      <c r="I191" s="75"/>
      <c r="J191" s="49">
        <f>H191*I191</f>
        <v>0</v>
      </c>
      <c r="L191" s="1">
        <f>4*I191</f>
        <v>0</v>
      </c>
      <c r="M191" s="1"/>
      <c r="N191" s="1"/>
      <c r="O191" s="1"/>
    </row>
    <row r="192" spans="2:15">
      <c r="F192" s="5"/>
      <c r="G192" s="11"/>
      <c r="H192" s="31"/>
      <c r="I192" s="40"/>
      <c r="J192" s="31"/>
      <c r="L192" s="1"/>
      <c r="M192" s="1"/>
      <c r="N192" s="1"/>
      <c r="O192" s="1"/>
    </row>
    <row r="193" spans="2:15">
      <c r="F193" s="5"/>
      <c r="G193" s="11"/>
      <c r="H193" s="31"/>
      <c r="I193" s="40"/>
      <c r="J193" s="31"/>
      <c r="L193" s="1"/>
      <c r="M193" s="1"/>
      <c r="N193" s="1"/>
      <c r="O193" s="1"/>
    </row>
    <row r="194" spans="2:15">
      <c r="B194" s="26" t="s">
        <v>356</v>
      </c>
      <c r="C194" s="26"/>
      <c r="D194" s="26"/>
      <c r="E194" s="13"/>
      <c r="F194" s="13"/>
      <c r="G194" s="35"/>
      <c r="H194" s="35"/>
      <c r="I194" s="40"/>
      <c r="J194" s="31"/>
      <c r="L194" s="1"/>
      <c r="M194" s="1"/>
      <c r="N194" s="1"/>
      <c r="O194" s="1"/>
    </row>
    <row r="195" spans="2:15">
      <c r="B195" s="123" t="s">
        <v>152</v>
      </c>
      <c r="C195" s="124"/>
      <c r="D195" s="125"/>
      <c r="E195" s="44" t="s">
        <v>153</v>
      </c>
      <c r="F195" s="78">
        <v>5</v>
      </c>
      <c r="G195" s="79">
        <v>24.85</v>
      </c>
      <c r="H195" s="60">
        <f>G195*(1-A$2)</f>
        <v>19.880000000000003</v>
      </c>
      <c r="I195" s="75"/>
      <c r="J195" s="49">
        <f>H195*I195</f>
        <v>0</v>
      </c>
      <c r="L195" s="1">
        <f>4*I195</f>
        <v>0</v>
      </c>
      <c r="M195" s="1">
        <f>2*I195</f>
        <v>0</v>
      </c>
      <c r="N195" s="1"/>
      <c r="O195" s="1"/>
    </row>
    <row r="196" spans="2:15">
      <c r="F196" s="5"/>
      <c r="G196" s="11"/>
      <c r="H196" s="31"/>
      <c r="I196" s="40"/>
      <c r="J196" s="31"/>
      <c r="L196" s="1"/>
      <c r="M196" s="1"/>
      <c r="N196" s="1"/>
      <c r="O196" s="1"/>
    </row>
    <row r="197" spans="2:15">
      <c r="F197" s="5"/>
      <c r="G197" s="11"/>
      <c r="H197" s="31"/>
      <c r="I197" s="40"/>
      <c r="J197" s="31"/>
      <c r="L197" s="1"/>
      <c r="M197" s="1"/>
      <c r="N197" s="1"/>
      <c r="O197" s="1"/>
    </row>
    <row r="198" spans="2:15">
      <c r="B198" s="26" t="s">
        <v>357</v>
      </c>
      <c r="C198" s="26"/>
      <c r="D198" s="26"/>
      <c r="E198" s="13"/>
      <c r="F198" s="13"/>
      <c r="G198" s="35"/>
      <c r="H198" s="35"/>
      <c r="I198" s="40"/>
      <c r="J198" s="31"/>
      <c r="L198" s="1"/>
      <c r="M198" s="1"/>
      <c r="N198" s="1"/>
      <c r="O198" s="1"/>
    </row>
    <row r="199" spans="2:15">
      <c r="B199" s="123" t="s">
        <v>154</v>
      </c>
      <c r="C199" s="124"/>
      <c r="D199" s="125"/>
      <c r="E199" s="44" t="s">
        <v>155</v>
      </c>
      <c r="F199" s="78">
        <v>5</v>
      </c>
      <c r="G199" s="79">
        <v>24.39</v>
      </c>
      <c r="H199" s="60">
        <f>G199*(1-A$2)</f>
        <v>19.512</v>
      </c>
      <c r="I199" s="75"/>
      <c r="J199" s="49">
        <f>H199*I199</f>
        <v>0</v>
      </c>
      <c r="L199" s="1">
        <f>3*I199</f>
        <v>0</v>
      </c>
      <c r="M199" s="1">
        <f>2*I199</f>
        <v>0</v>
      </c>
      <c r="N199" s="1"/>
      <c r="O199" s="1"/>
    </row>
    <row r="200" spans="2:15">
      <c r="F200" s="5"/>
      <c r="G200" s="11"/>
      <c r="H200" s="31"/>
      <c r="I200" s="40"/>
      <c r="J200" s="31"/>
      <c r="L200" s="1"/>
      <c r="M200" s="1"/>
      <c r="N200" s="1"/>
      <c r="O200" s="1"/>
    </row>
    <row r="201" spans="2:15">
      <c r="F201" s="5"/>
      <c r="G201" s="11"/>
      <c r="H201" s="31"/>
      <c r="I201" s="40"/>
      <c r="J201" s="31"/>
      <c r="L201" s="1"/>
      <c r="M201" s="1"/>
      <c r="N201" s="1"/>
      <c r="O201" s="1"/>
    </row>
    <row r="202" spans="2:15">
      <c r="B202" s="26" t="s">
        <v>358</v>
      </c>
      <c r="C202" s="26"/>
      <c r="D202" s="26"/>
      <c r="E202" s="13"/>
      <c r="F202" s="13"/>
      <c r="G202" s="35"/>
      <c r="H202" s="35"/>
      <c r="I202" s="40"/>
      <c r="J202" s="31"/>
      <c r="L202" s="1"/>
      <c r="M202" s="1"/>
      <c r="N202" s="1"/>
      <c r="O202" s="1"/>
    </row>
    <row r="203" spans="2:15">
      <c r="B203" s="123" t="s">
        <v>156</v>
      </c>
      <c r="C203" s="124"/>
      <c r="D203" s="125"/>
      <c r="E203" s="44" t="s">
        <v>157</v>
      </c>
      <c r="F203" s="78">
        <v>5</v>
      </c>
      <c r="G203" s="79">
        <v>19.309999999999999</v>
      </c>
      <c r="H203" s="60">
        <f>G203*(1-A$2)</f>
        <v>15.448</v>
      </c>
      <c r="I203" s="75"/>
      <c r="J203" s="49">
        <f>H203*I203</f>
        <v>0</v>
      </c>
      <c r="L203" s="1">
        <f>2*I203</f>
        <v>0</v>
      </c>
      <c r="M203" s="1">
        <f>2*I203</f>
        <v>0</v>
      </c>
      <c r="N203" s="1"/>
      <c r="O203" s="1"/>
    </row>
    <row r="204" spans="2:15">
      <c r="F204" s="5"/>
      <c r="G204" s="11"/>
      <c r="H204" s="31"/>
      <c r="I204" s="40"/>
      <c r="J204" s="31"/>
      <c r="L204" s="1"/>
      <c r="M204" s="1"/>
      <c r="N204" s="1"/>
      <c r="O204" s="1"/>
    </row>
    <row r="205" spans="2:15">
      <c r="F205" s="5"/>
      <c r="G205" s="11"/>
      <c r="H205" s="31"/>
      <c r="I205" s="40"/>
      <c r="J205" s="31"/>
      <c r="L205" s="1"/>
      <c r="M205" s="1"/>
      <c r="N205" s="1"/>
      <c r="O205" s="1"/>
    </row>
    <row r="206" spans="2:15">
      <c r="B206" s="26" t="s">
        <v>359</v>
      </c>
      <c r="C206" s="26"/>
      <c r="D206" s="26"/>
      <c r="E206" s="13"/>
      <c r="F206" s="13"/>
      <c r="G206" s="35"/>
      <c r="H206" s="35"/>
      <c r="I206" s="40"/>
      <c r="J206" s="31"/>
      <c r="L206" s="1"/>
      <c r="M206" s="1"/>
      <c r="N206" s="1"/>
      <c r="O206" s="1"/>
    </row>
    <row r="207" spans="2:15">
      <c r="B207" s="123" t="s">
        <v>154</v>
      </c>
      <c r="C207" s="124"/>
      <c r="D207" s="125"/>
      <c r="E207" s="44" t="s">
        <v>158</v>
      </c>
      <c r="F207" s="78">
        <v>5</v>
      </c>
      <c r="G207" s="79">
        <v>24.39</v>
      </c>
      <c r="H207" s="60">
        <f>G207*(1-A$2)</f>
        <v>19.512</v>
      </c>
      <c r="I207" s="75"/>
      <c r="J207" s="49">
        <f>H207*I207</f>
        <v>0</v>
      </c>
      <c r="L207" s="1">
        <f>3*I207</f>
        <v>0</v>
      </c>
      <c r="M207" s="41">
        <f>I207</f>
        <v>0</v>
      </c>
      <c r="N207" s="1"/>
      <c r="O207" s="1"/>
    </row>
    <row r="208" spans="2:15">
      <c r="F208" s="5"/>
      <c r="G208" s="11"/>
      <c r="H208" s="31"/>
      <c r="I208" s="40"/>
      <c r="J208" s="31"/>
      <c r="L208" s="1"/>
      <c r="M208" s="1"/>
      <c r="N208" s="1"/>
      <c r="O208" s="1"/>
    </row>
    <row r="209" spans="2:15">
      <c r="F209" s="5"/>
      <c r="G209" s="11"/>
      <c r="H209" s="31"/>
      <c r="I209" s="40"/>
      <c r="J209" s="31"/>
      <c r="L209" s="1"/>
      <c r="M209" s="1"/>
      <c r="N209" s="1"/>
      <c r="O209" s="1"/>
    </row>
    <row r="210" spans="2:15">
      <c r="B210" s="26" t="s">
        <v>360</v>
      </c>
      <c r="C210" s="26"/>
      <c r="D210" s="26"/>
      <c r="E210" s="13"/>
      <c r="F210" s="13"/>
      <c r="G210" s="35"/>
      <c r="H210" s="35"/>
      <c r="I210" s="40"/>
      <c r="J210" s="31"/>
      <c r="L210" s="1"/>
      <c r="M210" s="1"/>
      <c r="N210" s="1"/>
      <c r="O210" s="1"/>
    </row>
    <row r="211" spans="2:15">
      <c r="B211" s="123" t="s">
        <v>156</v>
      </c>
      <c r="C211" s="124"/>
      <c r="D211" s="125"/>
      <c r="E211" s="44" t="s">
        <v>159</v>
      </c>
      <c r="F211" s="78">
        <v>5</v>
      </c>
      <c r="G211" s="79">
        <v>19.309999999999999</v>
      </c>
      <c r="H211" s="60">
        <f>G211*(1-A$2)</f>
        <v>15.448</v>
      </c>
      <c r="I211" s="75"/>
      <c r="J211" s="49">
        <f>H211*I211</f>
        <v>0</v>
      </c>
      <c r="L211" s="1">
        <f>2*I211</f>
        <v>0</v>
      </c>
      <c r="M211" s="41">
        <f>I211</f>
        <v>0</v>
      </c>
      <c r="N211" s="1"/>
      <c r="O211" s="1"/>
    </row>
    <row r="212" spans="2:15">
      <c r="F212" s="5"/>
      <c r="G212" s="11"/>
      <c r="H212" s="31"/>
      <c r="I212" s="40"/>
      <c r="J212" s="31"/>
      <c r="L212" s="1"/>
      <c r="M212" s="1"/>
      <c r="N212" s="1"/>
      <c r="O212" s="1"/>
    </row>
    <row r="213" spans="2:15">
      <c r="F213" s="5"/>
      <c r="G213" s="11"/>
      <c r="H213" s="31"/>
      <c r="I213" s="40" t="s">
        <v>300</v>
      </c>
      <c r="J213" s="31">
        <f>SUM(J183:J211)</f>
        <v>0</v>
      </c>
      <c r="L213" s="1"/>
      <c r="M213" s="1"/>
      <c r="N213" s="1"/>
      <c r="O213" s="1"/>
    </row>
    <row r="214" spans="2:15">
      <c r="F214" s="5"/>
      <c r="G214" s="11"/>
      <c r="H214" s="31"/>
      <c r="I214" s="40"/>
      <c r="J214" s="31"/>
      <c r="L214" s="1"/>
      <c r="M214" s="1"/>
      <c r="N214" s="1"/>
      <c r="O214" s="1"/>
    </row>
    <row r="215" spans="2:15">
      <c r="G215" s="11"/>
      <c r="H215" s="11"/>
      <c r="I215" s="40"/>
      <c r="J215" s="11"/>
    </row>
    <row r="216" spans="2:15" ht="20.100000000000001" customHeight="1">
      <c r="B216" s="171" t="s">
        <v>325</v>
      </c>
      <c r="C216" s="171"/>
      <c r="D216" s="171"/>
      <c r="E216" s="174"/>
      <c r="F216" s="172"/>
      <c r="G216" s="175"/>
      <c r="H216" s="11"/>
      <c r="I216" s="8"/>
      <c r="J216" s="54"/>
      <c r="M216" s="12"/>
    </row>
    <row r="217" spans="2:15">
      <c r="B217" s="46" t="s">
        <v>160</v>
      </c>
      <c r="C217" s="46"/>
      <c r="D217" s="46"/>
      <c r="E217" s="50"/>
      <c r="F217" s="50"/>
      <c r="G217" s="63"/>
      <c r="H217" s="63"/>
      <c r="I217" s="64"/>
      <c r="J217" s="54"/>
      <c r="L217" s="1"/>
      <c r="M217" s="1"/>
      <c r="N217" s="1"/>
      <c r="O217" s="1"/>
    </row>
    <row r="218" spans="2:15">
      <c r="B218" s="123" t="s">
        <v>308</v>
      </c>
      <c r="C218" s="124"/>
      <c r="D218" s="125"/>
      <c r="E218" s="44" t="s">
        <v>161</v>
      </c>
      <c r="F218" s="44">
        <v>1</v>
      </c>
      <c r="G218" s="79">
        <v>127.2</v>
      </c>
      <c r="H218" s="60">
        <f t="shared" ref="H218:H228" si="19">G218*(1-A$2)</f>
        <v>101.76</v>
      </c>
      <c r="I218" s="75"/>
      <c r="J218" s="49">
        <f t="shared" ref="J218:J228" si="20">H218*I218</f>
        <v>0</v>
      </c>
      <c r="L218" s="1">
        <f>4*I218</f>
        <v>0</v>
      </c>
      <c r="M218" s="1"/>
      <c r="N218" s="1"/>
      <c r="O218" s="1"/>
    </row>
    <row r="219" spans="2:15">
      <c r="B219" s="123" t="s">
        <v>309</v>
      </c>
      <c r="C219" s="124"/>
      <c r="D219" s="125"/>
      <c r="E219" s="44" t="s">
        <v>162</v>
      </c>
      <c r="F219" s="44">
        <v>1</v>
      </c>
      <c r="G219" s="79">
        <v>171.38</v>
      </c>
      <c r="H219" s="60">
        <f t="shared" si="19"/>
        <v>137.10400000000001</v>
      </c>
      <c r="I219" s="75"/>
      <c r="J219" s="49">
        <f t="shared" si="20"/>
        <v>0</v>
      </c>
      <c r="L219" s="1">
        <f>6*I219</f>
        <v>0</v>
      </c>
      <c r="M219" s="1"/>
      <c r="N219" s="1"/>
      <c r="O219" s="1"/>
    </row>
    <row r="220" spans="2:15">
      <c r="B220" s="123" t="s">
        <v>310</v>
      </c>
      <c r="C220" s="124"/>
      <c r="D220" s="125"/>
      <c r="E220" s="44" t="s">
        <v>163</v>
      </c>
      <c r="F220" s="44">
        <v>1</v>
      </c>
      <c r="G220" s="79">
        <v>199.61</v>
      </c>
      <c r="H220" s="60">
        <f t="shared" si="19"/>
        <v>159.68800000000002</v>
      </c>
      <c r="I220" s="75"/>
      <c r="J220" s="49">
        <f t="shared" si="20"/>
        <v>0</v>
      </c>
      <c r="L220" s="1">
        <f>8*I220</f>
        <v>0</v>
      </c>
      <c r="M220" s="1"/>
      <c r="N220" s="1"/>
      <c r="O220" s="1"/>
    </row>
    <row r="221" spans="2:15">
      <c r="B221" s="123" t="s">
        <v>311</v>
      </c>
      <c r="C221" s="124"/>
      <c r="D221" s="125"/>
      <c r="E221" s="44" t="s">
        <v>164</v>
      </c>
      <c r="F221" s="44">
        <v>1</v>
      </c>
      <c r="G221" s="79">
        <v>227.69</v>
      </c>
      <c r="H221" s="60">
        <f t="shared" si="19"/>
        <v>182.15200000000002</v>
      </c>
      <c r="I221" s="75"/>
      <c r="J221" s="49">
        <f t="shared" si="20"/>
        <v>0</v>
      </c>
      <c r="L221" s="1">
        <f>10*I221</f>
        <v>0</v>
      </c>
      <c r="M221" s="1"/>
      <c r="N221" s="1"/>
      <c r="O221" s="1"/>
    </row>
    <row r="222" spans="2:15">
      <c r="B222" s="123" t="s">
        <v>312</v>
      </c>
      <c r="C222" s="124"/>
      <c r="D222" s="125"/>
      <c r="E222" s="44" t="s">
        <v>165</v>
      </c>
      <c r="F222" s="44">
        <v>1</v>
      </c>
      <c r="G222" s="79">
        <v>256.82</v>
      </c>
      <c r="H222" s="60">
        <f t="shared" si="19"/>
        <v>205.45600000000002</v>
      </c>
      <c r="I222" s="75"/>
      <c r="J222" s="49">
        <f t="shared" si="20"/>
        <v>0</v>
      </c>
      <c r="L222" s="1">
        <f>12*I222</f>
        <v>0</v>
      </c>
      <c r="M222" s="1"/>
      <c r="N222" s="1"/>
      <c r="O222" s="1"/>
    </row>
    <row r="223" spans="2:15">
      <c r="B223" s="123" t="s">
        <v>313</v>
      </c>
      <c r="C223" s="124"/>
      <c r="D223" s="125"/>
      <c r="E223" s="44" t="s">
        <v>166</v>
      </c>
      <c r="F223" s="44">
        <v>1</v>
      </c>
      <c r="G223" s="79">
        <v>284.91000000000003</v>
      </c>
      <c r="H223" s="60">
        <f t="shared" si="19"/>
        <v>227.92800000000003</v>
      </c>
      <c r="I223" s="75"/>
      <c r="J223" s="49">
        <f t="shared" si="20"/>
        <v>0</v>
      </c>
      <c r="L223" s="1">
        <f>14*I223</f>
        <v>0</v>
      </c>
      <c r="M223" s="1"/>
      <c r="N223" s="1"/>
      <c r="O223" s="1"/>
    </row>
    <row r="224" spans="2:15">
      <c r="B224" s="123" t="s">
        <v>314</v>
      </c>
      <c r="C224" s="124"/>
      <c r="D224" s="125"/>
      <c r="E224" s="44" t="s">
        <v>167</v>
      </c>
      <c r="F224" s="44">
        <v>1</v>
      </c>
      <c r="G224" s="79">
        <v>313.01</v>
      </c>
      <c r="H224" s="60">
        <f t="shared" si="19"/>
        <v>250.40800000000002</v>
      </c>
      <c r="I224" s="75"/>
      <c r="J224" s="49">
        <f t="shared" si="20"/>
        <v>0</v>
      </c>
      <c r="L224" s="1">
        <f>16*I224</f>
        <v>0</v>
      </c>
      <c r="M224" s="1"/>
      <c r="N224" s="1"/>
      <c r="O224" s="1"/>
    </row>
    <row r="225" spans="2:15">
      <c r="B225" s="123" t="s">
        <v>315</v>
      </c>
      <c r="C225" s="124"/>
      <c r="D225" s="125"/>
      <c r="E225" s="44" t="s">
        <v>168</v>
      </c>
      <c r="F225" s="44">
        <v>1</v>
      </c>
      <c r="G225" s="79">
        <v>341.24</v>
      </c>
      <c r="H225" s="60">
        <f t="shared" si="19"/>
        <v>272.99200000000002</v>
      </c>
      <c r="I225" s="75"/>
      <c r="J225" s="49">
        <f t="shared" si="20"/>
        <v>0</v>
      </c>
      <c r="L225" s="1">
        <f>18*I225</f>
        <v>0</v>
      </c>
      <c r="M225" s="1"/>
      <c r="N225" s="1"/>
      <c r="O225" s="1"/>
    </row>
    <row r="226" spans="2:15">
      <c r="B226" s="123" t="s">
        <v>316</v>
      </c>
      <c r="C226" s="124"/>
      <c r="D226" s="125"/>
      <c r="E226" s="44" t="s">
        <v>169</v>
      </c>
      <c r="F226" s="44">
        <v>1</v>
      </c>
      <c r="G226" s="79">
        <v>369.32</v>
      </c>
      <c r="H226" s="60">
        <f t="shared" si="19"/>
        <v>295.45600000000002</v>
      </c>
      <c r="I226" s="75"/>
      <c r="J226" s="49">
        <f t="shared" si="20"/>
        <v>0</v>
      </c>
      <c r="L226" s="1">
        <f>20*I226</f>
        <v>0</v>
      </c>
      <c r="M226" s="1"/>
      <c r="N226" s="1"/>
      <c r="O226" s="1"/>
    </row>
    <row r="227" spans="2:15">
      <c r="B227" s="123" t="s">
        <v>317</v>
      </c>
      <c r="C227" s="124"/>
      <c r="D227" s="125"/>
      <c r="E227" s="44" t="s">
        <v>170</v>
      </c>
      <c r="F227" s="44">
        <v>1</v>
      </c>
      <c r="G227" s="79">
        <v>397.5</v>
      </c>
      <c r="H227" s="60">
        <f t="shared" si="19"/>
        <v>318</v>
      </c>
      <c r="I227" s="75"/>
      <c r="J227" s="49">
        <f t="shared" si="20"/>
        <v>0</v>
      </c>
      <c r="L227" s="1">
        <f>22*I227</f>
        <v>0</v>
      </c>
      <c r="M227" s="1"/>
      <c r="N227" s="1"/>
      <c r="O227" s="1"/>
    </row>
    <row r="228" spans="2:15">
      <c r="B228" s="123" t="s">
        <v>318</v>
      </c>
      <c r="C228" s="124"/>
      <c r="D228" s="125"/>
      <c r="E228" s="44" t="s">
        <v>171</v>
      </c>
      <c r="F228" s="44">
        <v>1</v>
      </c>
      <c r="G228" s="79">
        <v>425.64</v>
      </c>
      <c r="H228" s="60">
        <f t="shared" si="19"/>
        <v>340.512</v>
      </c>
      <c r="I228" s="75"/>
      <c r="J228" s="49">
        <f t="shared" si="20"/>
        <v>0</v>
      </c>
      <c r="L228" s="1">
        <f>24*I228</f>
        <v>0</v>
      </c>
      <c r="M228" s="1"/>
      <c r="N228" s="1"/>
      <c r="O228" s="1"/>
    </row>
    <row r="229" spans="2:15">
      <c r="B229" s="73"/>
      <c r="C229" s="73"/>
      <c r="D229" s="73"/>
      <c r="E229" s="74"/>
      <c r="F229" s="74"/>
      <c r="G229" s="82"/>
      <c r="H229" s="70"/>
      <c r="I229" s="64"/>
      <c r="J229" s="54"/>
      <c r="L229" s="1"/>
      <c r="M229" s="1"/>
      <c r="N229" s="1"/>
      <c r="O229" s="1"/>
    </row>
    <row r="230" spans="2:15">
      <c r="B230" s="46" t="s">
        <v>172</v>
      </c>
      <c r="C230" s="46"/>
      <c r="D230" s="46"/>
      <c r="E230" s="50"/>
      <c r="F230" s="50"/>
      <c r="G230" s="63"/>
      <c r="H230" s="70"/>
      <c r="I230" s="64"/>
      <c r="J230" s="77"/>
      <c r="L230" s="1"/>
      <c r="M230" s="1"/>
      <c r="N230" s="1"/>
      <c r="O230" s="1"/>
    </row>
    <row r="231" spans="2:15">
      <c r="B231" s="123" t="s">
        <v>308</v>
      </c>
      <c r="C231" s="124"/>
      <c r="D231" s="125"/>
      <c r="E231" s="44" t="s">
        <v>173</v>
      </c>
      <c r="F231" s="44">
        <v>1</v>
      </c>
      <c r="G231" s="79">
        <v>262.26</v>
      </c>
      <c r="H231" s="60">
        <f t="shared" ref="H231:H241" si="21">G231*(1-A$2)</f>
        <v>209.80799999999999</v>
      </c>
      <c r="I231" s="75"/>
      <c r="J231" s="49">
        <f t="shared" ref="J231:J241" si="22">H231*I231</f>
        <v>0</v>
      </c>
      <c r="L231" s="1">
        <f>4*I231</f>
        <v>0</v>
      </c>
      <c r="M231" s="1"/>
      <c r="N231" s="1"/>
      <c r="O231" s="1"/>
    </row>
    <row r="232" spans="2:15">
      <c r="B232" s="123" t="s">
        <v>309</v>
      </c>
      <c r="C232" s="124"/>
      <c r="D232" s="125"/>
      <c r="E232" s="44" t="s">
        <v>174</v>
      </c>
      <c r="F232" s="44">
        <v>1</v>
      </c>
      <c r="G232" s="79">
        <v>333.41</v>
      </c>
      <c r="H232" s="60">
        <f t="shared" si="21"/>
        <v>266.72800000000001</v>
      </c>
      <c r="I232" s="75"/>
      <c r="J232" s="49">
        <f t="shared" si="22"/>
        <v>0</v>
      </c>
      <c r="L232" s="1">
        <f>6*I232</f>
        <v>0</v>
      </c>
      <c r="M232" s="1"/>
      <c r="N232" s="1"/>
      <c r="O232" s="1"/>
    </row>
    <row r="233" spans="2:15">
      <c r="B233" s="123" t="s">
        <v>310</v>
      </c>
      <c r="C233" s="124"/>
      <c r="D233" s="125"/>
      <c r="E233" s="44" t="s">
        <v>175</v>
      </c>
      <c r="F233" s="44">
        <v>1</v>
      </c>
      <c r="G233" s="79">
        <v>404.54</v>
      </c>
      <c r="H233" s="60">
        <f t="shared" si="21"/>
        <v>323.63200000000006</v>
      </c>
      <c r="I233" s="75"/>
      <c r="J233" s="49">
        <f t="shared" si="22"/>
        <v>0</v>
      </c>
      <c r="L233" s="1">
        <f>8*I233</f>
        <v>0</v>
      </c>
      <c r="M233" s="1"/>
      <c r="N233" s="1"/>
      <c r="O233" s="1"/>
    </row>
    <row r="234" spans="2:15">
      <c r="B234" s="123" t="s">
        <v>311</v>
      </c>
      <c r="C234" s="124"/>
      <c r="D234" s="125"/>
      <c r="E234" s="44" t="s">
        <v>176</v>
      </c>
      <c r="F234" s="44">
        <v>1</v>
      </c>
      <c r="G234" s="79">
        <v>474.45</v>
      </c>
      <c r="H234" s="60">
        <f t="shared" si="21"/>
        <v>379.56</v>
      </c>
      <c r="I234" s="75"/>
      <c r="J234" s="49">
        <f t="shared" si="22"/>
        <v>0</v>
      </c>
      <c r="L234" s="1">
        <f>10*I234</f>
        <v>0</v>
      </c>
      <c r="M234" s="1"/>
      <c r="N234" s="1"/>
      <c r="O234" s="1"/>
    </row>
    <row r="235" spans="2:15">
      <c r="B235" s="123" t="s">
        <v>312</v>
      </c>
      <c r="C235" s="124"/>
      <c r="D235" s="125"/>
      <c r="E235" s="44" t="s">
        <v>177</v>
      </c>
      <c r="F235" s="44">
        <v>1</v>
      </c>
      <c r="G235" s="79">
        <v>547.59</v>
      </c>
      <c r="H235" s="60">
        <f t="shared" si="21"/>
        <v>438.07200000000006</v>
      </c>
      <c r="I235" s="75"/>
      <c r="J235" s="49">
        <f t="shared" si="22"/>
        <v>0</v>
      </c>
      <c r="L235" s="1">
        <f>12*I235</f>
        <v>0</v>
      </c>
      <c r="M235" s="1"/>
      <c r="N235" s="1"/>
      <c r="O235" s="1"/>
    </row>
    <row r="236" spans="2:15">
      <c r="B236" s="123" t="s">
        <v>313</v>
      </c>
      <c r="C236" s="124"/>
      <c r="D236" s="125"/>
      <c r="E236" s="44" t="s">
        <v>178</v>
      </c>
      <c r="F236" s="44">
        <v>1</v>
      </c>
      <c r="G236" s="79">
        <v>618.74</v>
      </c>
      <c r="H236" s="60">
        <f t="shared" si="21"/>
        <v>494.99200000000002</v>
      </c>
      <c r="I236" s="75"/>
      <c r="J236" s="49">
        <f t="shared" si="22"/>
        <v>0</v>
      </c>
      <c r="L236" s="1">
        <f>14*I236</f>
        <v>0</v>
      </c>
      <c r="M236" s="1"/>
      <c r="N236" s="1"/>
      <c r="O236" s="1"/>
    </row>
    <row r="237" spans="2:15">
      <c r="B237" s="123" t="s">
        <v>314</v>
      </c>
      <c r="C237" s="124"/>
      <c r="D237" s="125"/>
      <c r="E237" s="44" t="s">
        <v>179</v>
      </c>
      <c r="F237" s="44">
        <v>1</v>
      </c>
      <c r="G237" s="79">
        <v>689.88</v>
      </c>
      <c r="H237" s="60">
        <f t="shared" si="21"/>
        <v>551.904</v>
      </c>
      <c r="I237" s="75"/>
      <c r="J237" s="49">
        <f t="shared" si="22"/>
        <v>0</v>
      </c>
      <c r="L237" s="1">
        <f>16*I237</f>
        <v>0</v>
      </c>
      <c r="M237" s="1"/>
      <c r="N237" s="1"/>
      <c r="O237" s="1"/>
    </row>
    <row r="238" spans="2:15">
      <c r="B238" s="123" t="s">
        <v>315</v>
      </c>
      <c r="C238" s="124"/>
      <c r="D238" s="125"/>
      <c r="E238" s="44" t="s">
        <v>180</v>
      </c>
      <c r="F238" s="44">
        <v>1</v>
      </c>
      <c r="G238" s="79">
        <v>761.01</v>
      </c>
      <c r="H238" s="60">
        <f t="shared" si="21"/>
        <v>608.80799999999999</v>
      </c>
      <c r="I238" s="75"/>
      <c r="J238" s="49">
        <f t="shared" si="22"/>
        <v>0</v>
      </c>
      <c r="L238" s="1">
        <f>18*I238</f>
        <v>0</v>
      </c>
      <c r="M238" s="1"/>
      <c r="N238" s="1"/>
      <c r="O238" s="1"/>
    </row>
    <row r="239" spans="2:15">
      <c r="B239" s="123" t="s">
        <v>316</v>
      </c>
      <c r="C239" s="124"/>
      <c r="D239" s="125"/>
      <c r="E239" s="44" t="s">
        <v>181</v>
      </c>
      <c r="F239" s="44">
        <v>1</v>
      </c>
      <c r="G239" s="79">
        <v>832.14</v>
      </c>
      <c r="H239" s="60">
        <f t="shared" si="21"/>
        <v>665.71199999999999</v>
      </c>
      <c r="I239" s="75"/>
      <c r="J239" s="49">
        <f t="shared" si="22"/>
        <v>0</v>
      </c>
      <c r="L239" s="1">
        <f>20*I239</f>
        <v>0</v>
      </c>
      <c r="M239" s="1"/>
      <c r="N239" s="1"/>
      <c r="O239" s="1"/>
    </row>
    <row r="240" spans="2:15">
      <c r="B240" s="123" t="s">
        <v>317</v>
      </c>
      <c r="C240" s="124"/>
      <c r="D240" s="125"/>
      <c r="E240" s="44" t="s">
        <v>182</v>
      </c>
      <c r="F240" s="44">
        <v>1</v>
      </c>
      <c r="G240" s="79">
        <v>903.3</v>
      </c>
      <c r="H240" s="60">
        <f t="shared" si="21"/>
        <v>722.64</v>
      </c>
      <c r="I240" s="75"/>
      <c r="J240" s="49">
        <f t="shared" si="22"/>
        <v>0</v>
      </c>
      <c r="L240" s="1">
        <f>22*I240</f>
        <v>0</v>
      </c>
      <c r="M240" s="1"/>
      <c r="N240" s="1"/>
      <c r="O240" s="1"/>
    </row>
    <row r="241" spans="2:15">
      <c r="B241" s="123" t="s">
        <v>318</v>
      </c>
      <c r="C241" s="124"/>
      <c r="D241" s="125"/>
      <c r="E241" s="44" t="s">
        <v>183</v>
      </c>
      <c r="F241" s="44">
        <v>1</v>
      </c>
      <c r="G241" s="79">
        <v>974.43</v>
      </c>
      <c r="H241" s="60">
        <f t="shared" si="21"/>
        <v>779.54399999999998</v>
      </c>
      <c r="I241" s="75"/>
      <c r="J241" s="49">
        <f t="shared" si="22"/>
        <v>0</v>
      </c>
      <c r="L241" s="1">
        <f>24*I241</f>
        <v>0</v>
      </c>
      <c r="M241" s="1"/>
      <c r="N241" s="1"/>
      <c r="O241" s="1"/>
    </row>
    <row r="242" spans="2:15">
      <c r="B242" s="73"/>
      <c r="C242" s="73"/>
      <c r="D242" s="73"/>
      <c r="E242" s="74"/>
      <c r="F242" s="74"/>
      <c r="G242" s="82"/>
      <c r="H242" s="70"/>
      <c r="I242" s="64"/>
      <c r="J242" s="54"/>
      <c r="L242" s="1"/>
      <c r="M242" s="1"/>
      <c r="N242" s="1"/>
      <c r="O242" s="1"/>
    </row>
    <row r="243" spans="2:15">
      <c r="B243" s="46" t="s">
        <v>184</v>
      </c>
      <c r="C243" s="46"/>
      <c r="D243" s="46"/>
      <c r="E243" s="50"/>
      <c r="F243" s="50"/>
      <c r="G243" s="63"/>
      <c r="H243" s="70"/>
      <c r="I243" s="64"/>
      <c r="J243" s="77"/>
      <c r="L243" s="1"/>
      <c r="M243" s="1"/>
      <c r="N243" s="1"/>
      <c r="O243" s="1"/>
    </row>
    <row r="244" spans="2:15">
      <c r="B244" s="123" t="s">
        <v>308</v>
      </c>
      <c r="C244" s="124"/>
      <c r="D244" s="125"/>
      <c r="E244" s="44" t="s">
        <v>185</v>
      </c>
      <c r="F244" s="44">
        <v>1</v>
      </c>
      <c r="G244" s="79">
        <v>283.47000000000003</v>
      </c>
      <c r="H244" s="60">
        <f t="shared" ref="H244:H254" si="23">G244*(1-A$2)</f>
        <v>226.77600000000004</v>
      </c>
      <c r="I244" s="75"/>
      <c r="J244" s="49">
        <f t="shared" ref="J244:J254" si="24">H244*I244</f>
        <v>0</v>
      </c>
      <c r="L244" s="1">
        <f>4*I244</f>
        <v>0</v>
      </c>
      <c r="M244" s="1"/>
      <c r="N244" s="1"/>
      <c r="O244" s="1"/>
    </row>
    <row r="245" spans="2:15">
      <c r="B245" s="123" t="s">
        <v>309</v>
      </c>
      <c r="C245" s="124"/>
      <c r="D245" s="125"/>
      <c r="E245" s="44" t="s">
        <v>186</v>
      </c>
      <c r="F245" s="44">
        <v>1</v>
      </c>
      <c r="G245" s="79">
        <v>365.39</v>
      </c>
      <c r="H245" s="60">
        <f t="shared" si="23"/>
        <v>292.31200000000001</v>
      </c>
      <c r="I245" s="75"/>
      <c r="J245" s="49">
        <f t="shared" si="24"/>
        <v>0</v>
      </c>
      <c r="L245" s="1">
        <f>6*I245</f>
        <v>0</v>
      </c>
      <c r="M245" s="1"/>
      <c r="N245" s="1"/>
      <c r="O245" s="1"/>
    </row>
    <row r="246" spans="2:15">
      <c r="B246" s="123" t="s">
        <v>310</v>
      </c>
      <c r="C246" s="124"/>
      <c r="D246" s="125"/>
      <c r="E246" s="44" t="s">
        <v>187</v>
      </c>
      <c r="F246" s="44">
        <v>1</v>
      </c>
      <c r="G246" s="79">
        <v>447.29</v>
      </c>
      <c r="H246" s="60">
        <f t="shared" si="23"/>
        <v>357.83200000000005</v>
      </c>
      <c r="I246" s="75"/>
      <c r="J246" s="49">
        <f t="shared" si="24"/>
        <v>0</v>
      </c>
      <c r="L246" s="1">
        <f>8*I246</f>
        <v>0</v>
      </c>
      <c r="M246" s="1"/>
      <c r="N246" s="1"/>
      <c r="O246" s="1"/>
    </row>
    <row r="247" spans="2:15">
      <c r="B247" s="123" t="s">
        <v>311</v>
      </c>
      <c r="C247" s="124"/>
      <c r="D247" s="125"/>
      <c r="E247" s="44" t="s">
        <v>188</v>
      </c>
      <c r="F247" s="44">
        <v>1</v>
      </c>
      <c r="G247" s="79">
        <v>529.95000000000005</v>
      </c>
      <c r="H247" s="60">
        <f t="shared" si="23"/>
        <v>423.96000000000004</v>
      </c>
      <c r="I247" s="75"/>
      <c r="J247" s="49">
        <f t="shared" si="24"/>
        <v>0</v>
      </c>
      <c r="L247" s="1">
        <f>10*I247</f>
        <v>0</v>
      </c>
      <c r="M247" s="1"/>
      <c r="N247" s="1"/>
      <c r="O247" s="1"/>
    </row>
    <row r="248" spans="2:15">
      <c r="B248" s="123" t="s">
        <v>312</v>
      </c>
      <c r="C248" s="124"/>
      <c r="D248" s="125"/>
      <c r="E248" s="44" t="s">
        <v>189</v>
      </c>
      <c r="F248" s="44">
        <v>1</v>
      </c>
      <c r="G248" s="79">
        <v>611.87</v>
      </c>
      <c r="H248" s="60">
        <f t="shared" si="23"/>
        <v>489.49600000000004</v>
      </c>
      <c r="I248" s="75"/>
      <c r="J248" s="49">
        <f t="shared" si="24"/>
        <v>0</v>
      </c>
      <c r="L248" s="1">
        <f>12*I248</f>
        <v>0</v>
      </c>
      <c r="M248" s="1"/>
      <c r="N248" s="1"/>
      <c r="O248" s="1"/>
    </row>
    <row r="249" spans="2:15">
      <c r="B249" s="123" t="s">
        <v>313</v>
      </c>
      <c r="C249" s="124"/>
      <c r="D249" s="125"/>
      <c r="E249" s="44" t="s">
        <v>190</v>
      </c>
      <c r="F249" s="44">
        <v>1</v>
      </c>
      <c r="G249" s="79">
        <v>693.76</v>
      </c>
      <c r="H249" s="60">
        <f t="shared" si="23"/>
        <v>555.00800000000004</v>
      </c>
      <c r="I249" s="75"/>
      <c r="J249" s="49">
        <f t="shared" si="24"/>
        <v>0</v>
      </c>
      <c r="L249" s="1">
        <f>14*I249</f>
        <v>0</v>
      </c>
      <c r="M249" s="1"/>
      <c r="N249" s="1"/>
      <c r="O249" s="1"/>
    </row>
    <row r="250" spans="2:15">
      <c r="B250" s="123" t="s">
        <v>314</v>
      </c>
      <c r="C250" s="124"/>
      <c r="D250" s="125"/>
      <c r="E250" s="44" t="s">
        <v>191</v>
      </c>
      <c r="F250" s="44">
        <v>1</v>
      </c>
      <c r="G250" s="79">
        <v>775.67</v>
      </c>
      <c r="H250" s="60">
        <f t="shared" si="23"/>
        <v>620.53600000000006</v>
      </c>
      <c r="I250" s="75"/>
      <c r="J250" s="49">
        <f t="shared" si="24"/>
        <v>0</v>
      </c>
      <c r="L250" s="1">
        <f>16*I250</f>
        <v>0</v>
      </c>
      <c r="M250" s="1"/>
      <c r="N250" s="1"/>
      <c r="O250" s="1"/>
    </row>
    <row r="251" spans="2:15">
      <c r="B251" s="123" t="s">
        <v>315</v>
      </c>
      <c r="C251" s="124"/>
      <c r="D251" s="125"/>
      <c r="E251" s="44" t="s">
        <v>192</v>
      </c>
      <c r="F251" s="44">
        <v>1</v>
      </c>
      <c r="G251" s="79">
        <v>857.57</v>
      </c>
      <c r="H251" s="60">
        <f t="shared" si="23"/>
        <v>686.05600000000004</v>
      </c>
      <c r="I251" s="75"/>
      <c r="J251" s="49">
        <f t="shared" si="24"/>
        <v>0</v>
      </c>
      <c r="L251" s="1">
        <f>18*I251</f>
        <v>0</v>
      </c>
      <c r="M251" s="1"/>
      <c r="N251" s="1"/>
      <c r="O251" s="1"/>
    </row>
    <row r="252" spans="2:15">
      <c r="B252" s="123" t="s">
        <v>316</v>
      </c>
      <c r="C252" s="124"/>
      <c r="D252" s="125"/>
      <c r="E252" s="44" t="s">
        <v>193</v>
      </c>
      <c r="F252" s="44">
        <v>1</v>
      </c>
      <c r="G252" s="79">
        <v>939.47</v>
      </c>
      <c r="H252" s="60">
        <f t="shared" si="23"/>
        <v>751.57600000000002</v>
      </c>
      <c r="I252" s="75"/>
      <c r="J252" s="49">
        <f t="shared" si="24"/>
        <v>0</v>
      </c>
      <c r="L252" s="1">
        <f>20*I252</f>
        <v>0</v>
      </c>
      <c r="M252" s="1"/>
      <c r="N252" s="1"/>
      <c r="O252" s="1"/>
    </row>
    <row r="253" spans="2:15">
      <c r="B253" s="123" t="s">
        <v>317</v>
      </c>
      <c r="C253" s="124"/>
      <c r="D253" s="125"/>
      <c r="E253" s="44" t="s">
        <v>194</v>
      </c>
      <c r="F253" s="44">
        <v>1</v>
      </c>
      <c r="G253" s="79">
        <v>1021.37</v>
      </c>
      <c r="H253" s="60">
        <f t="shared" si="23"/>
        <v>817.096</v>
      </c>
      <c r="I253" s="75"/>
      <c r="J253" s="49">
        <f t="shared" si="24"/>
        <v>0</v>
      </c>
      <c r="L253" s="1">
        <f>22*I253</f>
        <v>0</v>
      </c>
      <c r="M253" s="1"/>
      <c r="N253" s="1"/>
      <c r="O253" s="1"/>
    </row>
    <row r="254" spans="2:15">
      <c r="B254" s="123" t="s">
        <v>318</v>
      </c>
      <c r="C254" s="124"/>
      <c r="D254" s="125"/>
      <c r="E254" s="44" t="s">
        <v>195</v>
      </c>
      <c r="F254" s="44">
        <v>1</v>
      </c>
      <c r="G254" s="79">
        <v>1103.27</v>
      </c>
      <c r="H254" s="60">
        <f t="shared" si="23"/>
        <v>882.61599999999999</v>
      </c>
      <c r="I254" s="75"/>
      <c r="J254" s="49">
        <f t="shared" si="24"/>
        <v>0</v>
      </c>
      <c r="L254" s="1">
        <f>24*I254</f>
        <v>0</v>
      </c>
      <c r="M254" s="1"/>
      <c r="N254" s="1"/>
      <c r="O254" s="1"/>
    </row>
    <row r="255" spans="2:15">
      <c r="B255" s="73"/>
      <c r="C255" s="73"/>
      <c r="D255" s="73"/>
      <c r="E255" s="74"/>
      <c r="F255" s="74"/>
      <c r="G255" s="82"/>
      <c r="H255" s="70"/>
      <c r="I255" s="64"/>
      <c r="J255" s="54"/>
      <c r="L255" s="1"/>
      <c r="M255" s="1"/>
      <c r="N255" s="1"/>
      <c r="O255" s="1"/>
    </row>
    <row r="256" spans="2:15">
      <c r="B256" s="46" t="s">
        <v>196</v>
      </c>
      <c r="C256" s="46"/>
      <c r="D256" s="46"/>
      <c r="E256" s="50"/>
      <c r="F256" s="50"/>
      <c r="G256" s="63"/>
      <c r="H256" s="70"/>
      <c r="I256" s="64"/>
      <c r="J256" s="77"/>
      <c r="L256" s="1"/>
      <c r="M256" s="1"/>
      <c r="N256" s="1"/>
      <c r="O256" s="1"/>
    </row>
    <row r="257" spans="2:15">
      <c r="B257" s="123">
        <v>170</v>
      </c>
      <c r="C257" s="124"/>
      <c r="D257" s="125"/>
      <c r="E257" s="44" t="s">
        <v>197</v>
      </c>
      <c r="F257" s="44">
        <v>1</v>
      </c>
      <c r="G257" s="79">
        <v>1144.28</v>
      </c>
      <c r="H257" s="60">
        <f>G257*(1-A$2)</f>
        <v>915.42399999999998</v>
      </c>
      <c r="I257" s="75"/>
      <c r="J257" s="49">
        <f>H257*I257</f>
        <v>0</v>
      </c>
      <c r="L257" s="1"/>
      <c r="M257" s="1"/>
      <c r="N257" s="1"/>
      <c r="O257" s="1"/>
    </row>
    <row r="258" spans="2:15">
      <c r="B258" s="73"/>
      <c r="C258" s="73"/>
      <c r="D258" s="73"/>
      <c r="E258" s="83"/>
      <c r="F258" s="74"/>
      <c r="G258" s="82"/>
      <c r="H258" s="82"/>
      <c r="I258" s="64"/>
      <c r="J258" s="54"/>
      <c r="L258" s="1"/>
      <c r="M258" s="1"/>
      <c r="N258" s="1"/>
      <c r="O258" s="1"/>
    </row>
    <row r="259" spans="2:15">
      <c r="B259" s="46" t="s">
        <v>198</v>
      </c>
      <c r="C259" s="46"/>
      <c r="D259" s="46"/>
      <c r="E259" s="50"/>
      <c r="F259" s="50"/>
      <c r="G259" s="63"/>
      <c r="H259" s="63"/>
      <c r="I259" s="64"/>
      <c r="J259" s="77"/>
      <c r="K259" s="20"/>
      <c r="L259" s="1"/>
      <c r="M259" s="1"/>
      <c r="N259" s="1"/>
      <c r="O259" s="1"/>
    </row>
    <row r="260" spans="2:15">
      <c r="B260" s="123" t="s">
        <v>319</v>
      </c>
      <c r="C260" s="124"/>
      <c r="D260" s="125"/>
      <c r="E260" s="44" t="s">
        <v>199</v>
      </c>
      <c r="F260" s="44">
        <v>1</v>
      </c>
      <c r="G260" s="79">
        <v>181.05</v>
      </c>
      <c r="H260" s="60">
        <f t="shared" ref="H260:H265" si="25">G260*(1-A$2)</f>
        <v>144.84</v>
      </c>
      <c r="I260" s="75"/>
      <c r="J260" s="49">
        <f t="shared" ref="J260:J265" si="26">H260*I260</f>
        <v>0</v>
      </c>
      <c r="L260" s="1"/>
      <c r="M260" s="1"/>
      <c r="N260" s="1"/>
      <c r="O260" s="1"/>
    </row>
    <row r="261" spans="2:15">
      <c r="B261" s="123" t="s">
        <v>320</v>
      </c>
      <c r="C261" s="124"/>
      <c r="D261" s="125"/>
      <c r="E261" s="44" t="s">
        <v>200</v>
      </c>
      <c r="F261" s="44">
        <v>1</v>
      </c>
      <c r="G261" s="79">
        <v>201</v>
      </c>
      <c r="H261" s="60">
        <f t="shared" si="25"/>
        <v>160.80000000000001</v>
      </c>
      <c r="I261" s="75"/>
      <c r="J261" s="49">
        <f t="shared" si="26"/>
        <v>0</v>
      </c>
      <c r="L261" s="1"/>
      <c r="M261" s="1"/>
      <c r="N261" s="1"/>
      <c r="O261" s="1"/>
    </row>
    <row r="262" spans="2:15">
      <c r="B262" s="123" t="s">
        <v>321</v>
      </c>
      <c r="C262" s="124"/>
      <c r="D262" s="125"/>
      <c r="E262" s="44" t="s">
        <v>201</v>
      </c>
      <c r="F262" s="44">
        <v>1</v>
      </c>
      <c r="G262" s="79">
        <v>228.9</v>
      </c>
      <c r="H262" s="60">
        <f t="shared" si="25"/>
        <v>183.12</v>
      </c>
      <c r="I262" s="75"/>
      <c r="J262" s="49">
        <f t="shared" si="26"/>
        <v>0</v>
      </c>
      <c r="L262" s="1"/>
      <c r="M262" s="1"/>
      <c r="N262" s="1"/>
      <c r="O262" s="1"/>
    </row>
    <row r="263" spans="2:15">
      <c r="B263" s="123" t="s">
        <v>322</v>
      </c>
      <c r="C263" s="124"/>
      <c r="D263" s="125"/>
      <c r="E263" s="44" t="s">
        <v>202</v>
      </c>
      <c r="F263" s="44">
        <v>1</v>
      </c>
      <c r="G263" s="79">
        <v>248.4</v>
      </c>
      <c r="H263" s="60">
        <f t="shared" si="25"/>
        <v>198.72000000000003</v>
      </c>
      <c r="I263" s="75"/>
      <c r="J263" s="49">
        <f t="shared" si="26"/>
        <v>0</v>
      </c>
      <c r="L263" s="1"/>
      <c r="M263" s="1"/>
      <c r="N263" s="1"/>
      <c r="O263" s="1"/>
    </row>
    <row r="264" spans="2:15">
      <c r="B264" s="123" t="s">
        <v>323</v>
      </c>
      <c r="C264" s="124"/>
      <c r="D264" s="125"/>
      <c r="E264" s="44" t="s">
        <v>203</v>
      </c>
      <c r="F264" s="44">
        <v>1</v>
      </c>
      <c r="G264" s="79">
        <v>275.10000000000002</v>
      </c>
      <c r="H264" s="60">
        <f t="shared" si="25"/>
        <v>220.08000000000004</v>
      </c>
      <c r="I264" s="75"/>
      <c r="J264" s="49">
        <f t="shared" si="26"/>
        <v>0</v>
      </c>
      <c r="L264" s="1"/>
      <c r="M264" s="1"/>
      <c r="N264" s="1"/>
      <c r="O264" s="1"/>
    </row>
    <row r="265" spans="2:15">
      <c r="B265" s="123" t="s">
        <v>324</v>
      </c>
      <c r="C265" s="124"/>
      <c r="D265" s="125"/>
      <c r="E265" s="44" t="s">
        <v>204</v>
      </c>
      <c r="F265" s="44">
        <v>1</v>
      </c>
      <c r="G265" s="79">
        <v>302.55</v>
      </c>
      <c r="H265" s="60">
        <f t="shared" si="25"/>
        <v>242.04000000000002</v>
      </c>
      <c r="I265" s="75"/>
      <c r="J265" s="49">
        <f t="shared" si="26"/>
        <v>0</v>
      </c>
      <c r="L265" s="1"/>
      <c r="M265" s="1"/>
      <c r="N265" s="1"/>
      <c r="O265" s="1"/>
    </row>
    <row r="266" spans="2:15">
      <c r="B266" s="73"/>
      <c r="C266" s="73"/>
      <c r="D266" s="73"/>
      <c r="E266" s="83"/>
      <c r="F266" s="74"/>
      <c r="G266" s="82"/>
      <c r="H266" s="82"/>
      <c r="I266" s="64"/>
      <c r="J266" s="54"/>
      <c r="L266" s="1"/>
      <c r="M266" s="1"/>
      <c r="N266" s="1"/>
      <c r="O266" s="1"/>
    </row>
    <row r="267" spans="2:15">
      <c r="B267" s="46" t="s">
        <v>205</v>
      </c>
      <c r="C267" s="46"/>
      <c r="D267" s="46"/>
      <c r="E267" s="50"/>
      <c r="F267" s="50"/>
      <c r="G267" s="63"/>
      <c r="H267" s="63"/>
      <c r="I267" s="64"/>
      <c r="J267" s="77"/>
      <c r="K267" s="20"/>
      <c r="L267" s="1"/>
      <c r="M267" s="1"/>
      <c r="N267" s="1"/>
      <c r="O267" s="1"/>
    </row>
    <row r="268" spans="2:15">
      <c r="B268" s="123" t="s">
        <v>319</v>
      </c>
      <c r="C268" s="124"/>
      <c r="D268" s="125"/>
      <c r="E268" s="44" t="s">
        <v>206</v>
      </c>
      <c r="F268" s="44">
        <v>1</v>
      </c>
      <c r="G268" s="79">
        <v>142.80000000000001</v>
      </c>
      <c r="H268" s="60">
        <f t="shared" ref="H268:H273" si="27">G268*(1-A$2)</f>
        <v>114.24000000000001</v>
      </c>
      <c r="I268" s="75"/>
      <c r="J268" s="49">
        <f t="shared" ref="J268:J273" si="28">H268*I268</f>
        <v>0</v>
      </c>
      <c r="L268" s="1"/>
      <c r="M268" s="1"/>
      <c r="N268" s="1"/>
      <c r="O268" s="1"/>
    </row>
    <row r="269" spans="2:15">
      <c r="B269" s="123" t="s">
        <v>320</v>
      </c>
      <c r="C269" s="124"/>
      <c r="D269" s="125"/>
      <c r="E269" s="44" t="s">
        <v>207</v>
      </c>
      <c r="F269" s="44">
        <v>1</v>
      </c>
      <c r="G269" s="79">
        <v>149.25</v>
      </c>
      <c r="H269" s="60">
        <f t="shared" si="27"/>
        <v>119.4</v>
      </c>
      <c r="I269" s="75"/>
      <c r="J269" s="49">
        <f t="shared" si="28"/>
        <v>0</v>
      </c>
      <c r="L269" s="1"/>
      <c r="M269" s="1"/>
      <c r="N269" s="1"/>
      <c r="O269" s="1"/>
    </row>
    <row r="270" spans="2:15">
      <c r="B270" s="123" t="s">
        <v>321</v>
      </c>
      <c r="C270" s="124"/>
      <c r="D270" s="125"/>
      <c r="E270" s="44" t="s">
        <v>208</v>
      </c>
      <c r="F270" s="44">
        <v>1</v>
      </c>
      <c r="G270" s="79">
        <v>156.44999999999999</v>
      </c>
      <c r="H270" s="60">
        <f t="shared" si="27"/>
        <v>125.16</v>
      </c>
      <c r="I270" s="75"/>
      <c r="J270" s="49">
        <f t="shared" si="28"/>
        <v>0</v>
      </c>
      <c r="L270" s="1"/>
      <c r="M270" s="1"/>
      <c r="N270" s="1"/>
      <c r="O270" s="1"/>
    </row>
    <row r="271" spans="2:15">
      <c r="B271" s="123" t="s">
        <v>322</v>
      </c>
      <c r="C271" s="124"/>
      <c r="D271" s="125"/>
      <c r="E271" s="44" t="s">
        <v>209</v>
      </c>
      <c r="F271" s="44">
        <v>1</v>
      </c>
      <c r="G271" s="79">
        <v>169.5</v>
      </c>
      <c r="H271" s="60">
        <f t="shared" si="27"/>
        <v>135.6</v>
      </c>
      <c r="I271" s="75"/>
      <c r="J271" s="49">
        <f t="shared" si="28"/>
        <v>0</v>
      </c>
      <c r="L271" s="1"/>
      <c r="M271" s="1"/>
      <c r="N271" s="1"/>
      <c r="O271" s="1"/>
    </row>
    <row r="272" spans="2:15">
      <c r="B272" s="123" t="s">
        <v>323</v>
      </c>
      <c r="C272" s="124"/>
      <c r="D272" s="125"/>
      <c r="E272" s="44" t="s">
        <v>210</v>
      </c>
      <c r="F272" s="44">
        <v>1</v>
      </c>
      <c r="G272" s="79">
        <v>176.1</v>
      </c>
      <c r="H272" s="60">
        <f t="shared" si="27"/>
        <v>140.88</v>
      </c>
      <c r="I272" s="75"/>
      <c r="J272" s="49">
        <f t="shared" si="28"/>
        <v>0</v>
      </c>
      <c r="L272" s="1"/>
      <c r="M272" s="1"/>
      <c r="N272" s="1"/>
      <c r="O272" s="1"/>
    </row>
    <row r="273" spans="1:17">
      <c r="B273" s="123" t="s">
        <v>324</v>
      </c>
      <c r="C273" s="124"/>
      <c r="D273" s="125"/>
      <c r="E273" s="44" t="s">
        <v>211</v>
      </c>
      <c r="F273" s="44">
        <v>1</v>
      </c>
      <c r="G273" s="79">
        <v>181.5</v>
      </c>
      <c r="H273" s="60">
        <f t="shared" si="27"/>
        <v>145.20000000000002</v>
      </c>
      <c r="I273" s="75"/>
      <c r="J273" s="49">
        <f t="shared" si="28"/>
        <v>0</v>
      </c>
      <c r="L273" s="1"/>
      <c r="M273" s="1"/>
      <c r="N273" s="1"/>
      <c r="O273" s="1"/>
    </row>
    <row r="274" spans="1:17">
      <c r="B274" s="73"/>
      <c r="C274" s="73"/>
      <c r="D274" s="73"/>
      <c r="E274" s="83"/>
      <c r="F274" s="74"/>
      <c r="G274" s="82"/>
      <c r="H274" s="82"/>
      <c r="I274" s="64"/>
      <c r="J274" s="54"/>
      <c r="L274" s="1"/>
      <c r="M274" s="1"/>
      <c r="N274" s="1"/>
      <c r="O274" s="1"/>
    </row>
    <row r="275" spans="1:17">
      <c r="B275" s="73"/>
      <c r="C275" s="73"/>
      <c r="D275" s="73"/>
      <c r="E275" s="83"/>
      <c r="F275" s="74"/>
      <c r="G275" s="82"/>
      <c r="H275" s="82"/>
      <c r="I275" s="64" t="s">
        <v>300</v>
      </c>
      <c r="J275" s="54">
        <f>SUM(J218:J273)</f>
        <v>0</v>
      </c>
      <c r="L275" s="1"/>
      <c r="M275" s="1"/>
      <c r="N275" s="1"/>
      <c r="O275" s="1"/>
    </row>
    <row r="276" spans="1:17">
      <c r="B276" s="73"/>
      <c r="C276" s="73"/>
      <c r="D276" s="73"/>
      <c r="E276" s="83"/>
      <c r="F276" s="74"/>
      <c r="G276" s="82"/>
      <c r="H276" s="82"/>
      <c r="I276" s="64"/>
      <c r="J276" s="54"/>
      <c r="L276" s="1"/>
      <c r="M276" s="1"/>
      <c r="N276" s="1"/>
      <c r="O276" s="1"/>
    </row>
    <row r="277" spans="1:17">
      <c r="B277" s="73"/>
      <c r="C277" s="73"/>
      <c r="D277" s="73"/>
      <c r="E277" s="83"/>
      <c r="F277" s="74"/>
      <c r="G277" s="82"/>
      <c r="H277" s="82"/>
      <c r="I277" s="64"/>
      <c r="J277" s="54"/>
      <c r="M277" s="19"/>
      <c r="N277" s="1"/>
      <c r="O277" s="1"/>
    </row>
    <row r="278" spans="1:17" ht="20.100000000000001" customHeight="1">
      <c r="A278" s="23"/>
      <c r="B278" s="176" t="s">
        <v>301</v>
      </c>
      <c r="C278" s="84"/>
      <c r="D278" s="84"/>
      <c r="E278" s="85"/>
      <c r="F278" s="74"/>
      <c r="G278" s="82"/>
      <c r="H278" s="82"/>
      <c r="I278" s="8"/>
      <c r="J278" s="31"/>
      <c r="M278" s="19"/>
      <c r="N278" s="1"/>
      <c r="O278" s="1"/>
    </row>
    <row r="279" spans="1:17">
      <c r="A279" s="23"/>
      <c r="B279" s="46" t="s">
        <v>212</v>
      </c>
      <c r="C279" s="46"/>
      <c r="D279" s="46"/>
      <c r="E279" s="50"/>
      <c r="F279" s="50"/>
      <c r="G279" s="63"/>
      <c r="H279" s="63"/>
      <c r="I279" s="64"/>
      <c r="J279" s="54"/>
      <c r="L279" s="1"/>
      <c r="M279" s="1"/>
      <c r="N279" s="1"/>
      <c r="O279" s="1"/>
    </row>
    <row r="280" spans="1:17">
      <c r="A280" s="23"/>
      <c r="B280" s="123">
        <v>15</v>
      </c>
      <c r="C280" s="124"/>
      <c r="D280" s="125"/>
      <c r="E280" s="44" t="s">
        <v>213</v>
      </c>
      <c r="F280" s="44">
        <v>3</v>
      </c>
      <c r="G280" s="79">
        <v>53.07</v>
      </c>
      <c r="H280" s="60">
        <f>G280*(1-A$2)</f>
        <v>42.456000000000003</v>
      </c>
      <c r="I280" s="75"/>
      <c r="J280" s="49">
        <f t="shared" ref="J280:J285" si="29">H280*I280</f>
        <v>0</v>
      </c>
      <c r="L280" s="1">
        <f>2*$I280</f>
        <v>0</v>
      </c>
      <c r="M280" s="1"/>
      <c r="N280" s="1"/>
      <c r="O280" s="1"/>
    </row>
    <row r="281" spans="1:17">
      <c r="A281" s="23"/>
      <c r="B281" s="123">
        <v>22</v>
      </c>
      <c r="C281" s="124"/>
      <c r="D281" s="125"/>
      <c r="E281" s="44" t="s">
        <v>214</v>
      </c>
      <c r="F281" s="44">
        <v>3</v>
      </c>
      <c r="G281" s="79">
        <v>59.38</v>
      </c>
      <c r="H281" s="60">
        <f t="shared" ref="H281:H303" si="30">G281*(1-A$2)</f>
        <v>47.504000000000005</v>
      </c>
      <c r="I281" s="75"/>
      <c r="J281" s="49">
        <f t="shared" si="29"/>
        <v>0</v>
      </c>
      <c r="L281" s="1"/>
      <c r="M281" s="1">
        <f>2*$I281</f>
        <v>0</v>
      </c>
      <c r="N281" s="1"/>
      <c r="O281" s="1"/>
    </row>
    <row r="282" spans="1:17">
      <c r="A282" s="23"/>
      <c r="B282" s="123">
        <v>28</v>
      </c>
      <c r="C282" s="124"/>
      <c r="D282" s="125"/>
      <c r="E282" s="44" t="s">
        <v>215</v>
      </c>
      <c r="F282" s="44">
        <v>3</v>
      </c>
      <c r="G282" s="79">
        <v>103.51</v>
      </c>
      <c r="H282" s="60">
        <f t="shared" si="30"/>
        <v>82.808000000000007</v>
      </c>
      <c r="I282" s="75"/>
      <c r="J282" s="49">
        <f t="shared" si="29"/>
        <v>0</v>
      </c>
      <c r="L282" s="1"/>
      <c r="M282" s="1"/>
      <c r="N282" s="1">
        <f>2*$I282</f>
        <v>0</v>
      </c>
      <c r="O282" s="1"/>
    </row>
    <row r="283" spans="1:17">
      <c r="A283" s="23"/>
      <c r="B283" s="123">
        <v>32</v>
      </c>
      <c r="C283" s="124"/>
      <c r="D283" s="125"/>
      <c r="E283" s="44" t="s">
        <v>216</v>
      </c>
      <c r="F283" s="44">
        <v>1</v>
      </c>
      <c r="G283" s="79">
        <v>134.81</v>
      </c>
      <c r="H283" s="60">
        <f t="shared" si="30"/>
        <v>107.84800000000001</v>
      </c>
      <c r="I283" s="75"/>
      <c r="J283" s="49">
        <f t="shared" si="29"/>
        <v>0</v>
      </c>
      <c r="L283" s="1"/>
      <c r="M283" s="1"/>
      <c r="N283" s="1"/>
      <c r="O283" s="1">
        <f>2*$I283</f>
        <v>0</v>
      </c>
    </row>
    <row r="284" spans="1:17">
      <c r="A284" s="23"/>
      <c r="B284" s="123">
        <v>40</v>
      </c>
      <c r="C284" s="124"/>
      <c r="D284" s="125"/>
      <c r="E284" s="44" t="s">
        <v>217</v>
      </c>
      <c r="F284" s="44">
        <v>1</v>
      </c>
      <c r="G284" s="79">
        <v>195.09</v>
      </c>
      <c r="H284" s="60">
        <f t="shared" si="30"/>
        <v>156.072</v>
      </c>
      <c r="I284" s="75"/>
      <c r="J284" s="49">
        <f t="shared" si="29"/>
        <v>0</v>
      </c>
      <c r="L284" s="1"/>
      <c r="M284" s="1"/>
      <c r="N284" s="1"/>
      <c r="O284" s="1"/>
      <c r="P284" s="1">
        <f>2*$I284</f>
        <v>0</v>
      </c>
    </row>
    <row r="285" spans="1:17">
      <c r="A285" s="23"/>
      <c r="B285" s="123">
        <v>50</v>
      </c>
      <c r="C285" s="124"/>
      <c r="D285" s="125"/>
      <c r="E285" s="44" t="s">
        <v>218</v>
      </c>
      <c r="F285" s="44">
        <v>1</v>
      </c>
      <c r="G285" s="79">
        <v>275.08999999999997</v>
      </c>
      <c r="H285" s="60">
        <f t="shared" si="30"/>
        <v>220.072</v>
      </c>
      <c r="I285" s="75"/>
      <c r="J285" s="49">
        <f t="shared" si="29"/>
        <v>0</v>
      </c>
      <c r="L285" s="1"/>
      <c r="M285" s="1"/>
      <c r="N285" s="1"/>
      <c r="O285" s="1"/>
      <c r="Q285" s="1">
        <f>2*$I285</f>
        <v>0</v>
      </c>
    </row>
    <row r="286" spans="1:17">
      <c r="A286" s="23"/>
      <c r="F286" s="1"/>
      <c r="G286" s="11"/>
      <c r="H286" s="34"/>
      <c r="I286" s="40"/>
      <c r="J286" s="31"/>
      <c r="L286" s="1"/>
      <c r="M286" s="1"/>
      <c r="N286" s="1"/>
      <c r="O286" s="1"/>
    </row>
    <row r="287" spans="1:17">
      <c r="A287" s="23"/>
      <c r="B287" s="46" t="s">
        <v>219</v>
      </c>
      <c r="C287" s="46"/>
      <c r="D287" s="46"/>
      <c r="E287" s="50"/>
      <c r="F287" s="50"/>
      <c r="G287" s="63"/>
      <c r="H287" s="70"/>
      <c r="I287" s="64"/>
      <c r="J287" s="54"/>
      <c r="L287" s="1"/>
      <c r="M287" s="1"/>
      <c r="N287" s="1"/>
      <c r="O287" s="1"/>
    </row>
    <row r="288" spans="1:17">
      <c r="A288" s="23"/>
      <c r="B288" s="123">
        <v>15</v>
      </c>
      <c r="C288" s="124"/>
      <c r="D288" s="125"/>
      <c r="E288" s="44" t="s">
        <v>220</v>
      </c>
      <c r="F288" s="44">
        <v>2</v>
      </c>
      <c r="G288" s="79">
        <v>68.790000000000006</v>
      </c>
      <c r="H288" s="60">
        <f t="shared" si="30"/>
        <v>55.032000000000011</v>
      </c>
      <c r="I288" s="75"/>
      <c r="J288" s="49">
        <f>H288*I288</f>
        <v>0</v>
      </c>
      <c r="L288" s="1">
        <f>2*$I288</f>
        <v>0</v>
      </c>
      <c r="M288" s="1"/>
      <c r="N288" s="1"/>
      <c r="O288" s="1"/>
    </row>
    <row r="289" spans="1:15">
      <c r="A289" s="23"/>
      <c r="B289" s="123">
        <v>22</v>
      </c>
      <c r="C289" s="124"/>
      <c r="D289" s="125"/>
      <c r="E289" s="44" t="s">
        <v>221</v>
      </c>
      <c r="F289" s="44">
        <v>2</v>
      </c>
      <c r="G289" s="79">
        <v>95.8</v>
      </c>
      <c r="H289" s="60">
        <f t="shared" si="30"/>
        <v>76.64</v>
      </c>
      <c r="I289" s="75"/>
      <c r="J289" s="49">
        <f>H289*I289</f>
        <v>0</v>
      </c>
      <c r="L289" s="1"/>
      <c r="M289" s="1">
        <f>2*$I289</f>
        <v>0</v>
      </c>
      <c r="N289" s="1"/>
      <c r="O289" s="1"/>
    </row>
    <row r="290" spans="1:15">
      <c r="A290" s="23"/>
      <c r="F290" s="1"/>
      <c r="G290" s="11"/>
      <c r="H290" s="34"/>
      <c r="I290" s="40"/>
      <c r="J290" s="31"/>
      <c r="L290" s="1"/>
      <c r="M290" s="1"/>
      <c r="N290" s="1"/>
      <c r="O290" s="1"/>
    </row>
    <row r="291" spans="1:15">
      <c r="A291" s="23"/>
      <c r="B291" s="46" t="s">
        <v>343</v>
      </c>
      <c r="C291" s="46"/>
      <c r="D291" s="46"/>
      <c r="E291" s="50"/>
      <c r="F291" s="50"/>
      <c r="G291" s="63"/>
      <c r="H291" s="70"/>
      <c r="I291" s="64"/>
      <c r="J291" s="54"/>
      <c r="L291" s="1"/>
      <c r="M291" s="1"/>
      <c r="N291" s="1"/>
      <c r="O291" s="1"/>
    </row>
    <row r="292" spans="1:15">
      <c r="A292" s="23"/>
      <c r="B292" s="126" t="s">
        <v>362</v>
      </c>
      <c r="C292" s="127"/>
      <c r="D292" s="128"/>
      <c r="E292" s="80" t="s">
        <v>222</v>
      </c>
      <c r="F292" s="80">
        <v>10</v>
      </c>
      <c r="G292" s="87">
        <v>6.99</v>
      </c>
      <c r="H292" s="60">
        <f t="shared" si="30"/>
        <v>5.5920000000000005</v>
      </c>
      <c r="I292" s="75"/>
      <c r="J292" s="49">
        <f>H292*I292</f>
        <v>0</v>
      </c>
      <c r="L292" s="1"/>
      <c r="M292" s="1"/>
      <c r="N292" s="1"/>
      <c r="O292" s="1"/>
    </row>
    <row r="293" spans="1:15">
      <c r="A293" s="23"/>
      <c r="B293" s="126" t="s">
        <v>363</v>
      </c>
      <c r="C293" s="127"/>
      <c r="D293" s="128"/>
      <c r="E293" s="80" t="s">
        <v>341</v>
      </c>
      <c r="F293" s="80">
        <v>10</v>
      </c>
      <c r="G293" s="87">
        <v>6.99</v>
      </c>
      <c r="H293" s="60">
        <f>G293*(1-A$2)</f>
        <v>5.5920000000000005</v>
      </c>
      <c r="I293" s="75"/>
      <c r="J293" s="49">
        <f>H293*I293</f>
        <v>0</v>
      </c>
      <c r="L293" s="1"/>
      <c r="M293" s="1"/>
      <c r="N293" s="1"/>
      <c r="O293" s="1"/>
    </row>
    <row r="294" spans="1:15">
      <c r="A294" s="23"/>
      <c r="B294" s="126" t="s">
        <v>361</v>
      </c>
      <c r="C294" s="127"/>
      <c r="D294" s="128"/>
      <c r="E294" s="80" t="s">
        <v>345</v>
      </c>
      <c r="F294" s="80">
        <v>10</v>
      </c>
      <c r="G294" s="87">
        <v>8.35</v>
      </c>
      <c r="H294" s="60">
        <f>G294*(1-A$2)</f>
        <v>6.68</v>
      </c>
      <c r="I294" s="75"/>
      <c r="J294" s="49">
        <f>H294*I294</f>
        <v>0</v>
      </c>
      <c r="L294" s="1"/>
      <c r="M294" s="1"/>
      <c r="N294" s="1"/>
      <c r="O294" s="1"/>
    </row>
    <row r="295" spans="1:15">
      <c r="A295" s="23"/>
      <c r="F295" s="1"/>
      <c r="G295" s="11"/>
      <c r="H295" s="34"/>
      <c r="I295" s="40"/>
      <c r="J295" s="31"/>
      <c r="L295" s="1"/>
      <c r="M295" s="1"/>
      <c r="N295" s="1"/>
      <c r="O295" s="1"/>
    </row>
    <row r="296" spans="1:15">
      <c r="A296" s="23"/>
      <c r="B296" s="46" t="s">
        <v>223</v>
      </c>
      <c r="C296" s="46"/>
      <c r="D296" s="46"/>
      <c r="E296" s="50"/>
      <c r="F296" s="50"/>
      <c r="G296" s="63"/>
      <c r="H296" s="70"/>
      <c r="I296" s="64"/>
      <c r="J296" s="54"/>
      <c r="L296" s="1"/>
      <c r="M296" s="1"/>
      <c r="N296" s="1"/>
      <c r="O296" s="1"/>
    </row>
    <row r="297" spans="1:15">
      <c r="A297" s="23"/>
      <c r="B297" s="123" t="s">
        <v>87</v>
      </c>
      <c r="C297" s="124"/>
      <c r="D297" s="125"/>
      <c r="E297" s="80" t="s">
        <v>224</v>
      </c>
      <c r="F297" s="44">
        <v>5</v>
      </c>
      <c r="G297" s="79">
        <v>48.35</v>
      </c>
      <c r="H297" s="60">
        <f t="shared" si="30"/>
        <v>38.680000000000007</v>
      </c>
      <c r="I297" s="75"/>
      <c r="J297" s="49">
        <f>H297*I297</f>
        <v>0</v>
      </c>
      <c r="L297" s="41">
        <f>I297</f>
        <v>0</v>
      </c>
      <c r="M297" s="1"/>
      <c r="N297" s="1"/>
      <c r="O297" s="1"/>
    </row>
    <row r="298" spans="1:15">
      <c r="A298" s="23"/>
      <c r="B298" s="73"/>
      <c r="C298" s="73"/>
      <c r="D298" s="73"/>
      <c r="E298" s="74"/>
      <c r="F298" s="74"/>
      <c r="G298" s="82"/>
      <c r="H298" s="70"/>
      <c r="I298" s="64"/>
      <c r="J298" s="54"/>
      <c r="L298" s="1"/>
      <c r="M298" s="1"/>
      <c r="N298" s="1"/>
      <c r="O298" s="1"/>
    </row>
    <row r="299" spans="1:15">
      <c r="A299" s="23"/>
      <c r="B299" s="46" t="s">
        <v>225</v>
      </c>
      <c r="C299" s="46"/>
      <c r="D299" s="46"/>
      <c r="E299" s="50"/>
      <c r="F299" s="50"/>
      <c r="G299" s="63"/>
      <c r="H299" s="70"/>
      <c r="I299" s="64"/>
      <c r="J299" s="54"/>
      <c r="L299" s="1"/>
      <c r="M299" s="1"/>
      <c r="N299" s="1"/>
      <c r="O299" s="1"/>
    </row>
    <row r="300" spans="1:15">
      <c r="A300" s="23"/>
      <c r="B300" s="126" t="s">
        <v>226</v>
      </c>
      <c r="C300" s="127"/>
      <c r="D300" s="128"/>
      <c r="E300" s="80" t="s">
        <v>344</v>
      </c>
      <c r="F300" s="80">
        <v>1</v>
      </c>
      <c r="G300" s="87">
        <v>48.35</v>
      </c>
      <c r="H300" s="88">
        <f t="shared" si="30"/>
        <v>38.680000000000007</v>
      </c>
      <c r="I300" s="89"/>
      <c r="J300" s="90">
        <f>H300*I300</f>
        <v>0</v>
      </c>
      <c r="L300" s="41">
        <f>I300</f>
        <v>0</v>
      </c>
      <c r="M300" s="1"/>
      <c r="N300" s="1"/>
      <c r="O300" s="1"/>
    </row>
    <row r="301" spans="1:15">
      <c r="A301" s="23"/>
      <c r="B301" s="73"/>
      <c r="C301" s="73"/>
      <c r="D301" s="73"/>
      <c r="E301" s="74"/>
      <c r="F301" s="74"/>
      <c r="G301" s="82"/>
      <c r="H301" s="70"/>
      <c r="I301" s="64"/>
      <c r="J301" s="54"/>
      <c r="L301" s="1"/>
      <c r="M301" s="1"/>
      <c r="N301" s="1"/>
      <c r="O301" s="1"/>
    </row>
    <row r="302" spans="1:15">
      <c r="A302" s="23"/>
      <c r="B302" s="46" t="s">
        <v>227</v>
      </c>
      <c r="C302" s="46"/>
      <c r="D302" s="46"/>
      <c r="E302" s="50"/>
      <c r="F302" s="50"/>
      <c r="G302" s="63"/>
      <c r="H302" s="70"/>
      <c r="I302" s="64"/>
      <c r="J302" s="54"/>
      <c r="L302" s="1"/>
      <c r="M302" s="1"/>
      <c r="N302" s="1"/>
      <c r="O302" s="1"/>
    </row>
    <row r="303" spans="1:15">
      <c r="A303" s="23"/>
      <c r="B303" s="123" t="s">
        <v>226</v>
      </c>
      <c r="C303" s="124"/>
      <c r="D303" s="125"/>
      <c r="E303" s="44" t="s">
        <v>228</v>
      </c>
      <c r="F303" s="44">
        <v>1</v>
      </c>
      <c r="G303" s="79">
        <v>86.11</v>
      </c>
      <c r="H303" s="60">
        <f t="shared" si="30"/>
        <v>68.888000000000005</v>
      </c>
      <c r="I303" s="75"/>
      <c r="J303" s="49">
        <f>H303*I303</f>
        <v>0</v>
      </c>
      <c r="L303" s="1">
        <f>2*I303</f>
        <v>0</v>
      </c>
      <c r="M303" s="1"/>
      <c r="N303" s="1"/>
      <c r="O303" s="1"/>
    </row>
    <row r="304" spans="1:15">
      <c r="A304" s="23"/>
      <c r="F304" s="1"/>
      <c r="G304" s="11"/>
      <c r="H304" s="31"/>
      <c r="I304" s="40"/>
      <c r="J304" s="31"/>
      <c r="L304" s="1"/>
      <c r="M304" s="1"/>
      <c r="N304" s="1"/>
      <c r="O304" s="1"/>
    </row>
    <row r="305" spans="1:15">
      <c r="A305" s="23"/>
      <c r="B305" s="119" t="s">
        <v>346</v>
      </c>
      <c r="C305" s="119"/>
      <c r="D305" s="119"/>
      <c r="E305" s="119"/>
      <c r="F305" s="119"/>
      <c r="G305" s="119"/>
      <c r="H305" s="92"/>
      <c r="I305" s="93"/>
      <c r="J305" s="91"/>
      <c r="L305" s="1"/>
      <c r="M305" s="1"/>
      <c r="N305" s="1"/>
      <c r="O305" s="1"/>
    </row>
    <row r="306" spans="1:15">
      <c r="B306" s="126" t="s">
        <v>21</v>
      </c>
      <c r="C306" s="127"/>
      <c r="D306" s="128"/>
      <c r="E306" s="86" t="s">
        <v>342</v>
      </c>
      <c r="F306" s="120">
        <v>100</v>
      </c>
      <c r="G306" s="121">
        <v>0.67</v>
      </c>
      <c r="H306" s="116">
        <f>G306*(1-A$2)</f>
        <v>0.53600000000000003</v>
      </c>
      <c r="I306" s="117"/>
      <c r="J306" s="118">
        <f>H306*I306</f>
        <v>0</v>
      </c>
      <c r="L306" s="1"/>
      <c r="M306" s="1"/>
      <c r="N306" s="1"/>
      <c r="O306" s="1"/>
    </row>
    <row r="307" spans="1:15">
      <c r="A307" s="23"/>
      <c r="F307" s="1"/>
      <c r="G307" s="11"/>
      <c r="H307" s="31"/>
      <c r="I307" s="40"/>
      <c r="J307" s="31"/>
      <c r="L307" s="1"/>
      <c r="M307" s="1"/>
      <c r="N307" s="1"/>
      <c r="O307" s="1"/>
    </row>
    <row r="308" spans="1:15">
      <c r="A308" s="23"/>
      <c r="F308" s="1"/>
      <c r="G308" s="11"/>
      <c r="H308" s="31"/>
      <c r="I308" s="40" t="s">
        <v>300</v>
      </c>
      <c r="J308" s="31">
        <f>SUM(J280:J306)</f>
        <v>0</v>
      </c>
      <c r="L308" s="1"/>
      <c r="M308" s="1"/>
      <c r="N308" s="1"/>
      <c r="O308" s="1"/>
    </row>
    <row r="309" spans="1:15">
      <c r="A309" s="23"/>
      <c r="F309" s="1"/>
      <c r="G309" s="11"/>
      <c r="H309" s="31"/>
      <c r="I309" s="40"/>
      <c r="J309" s="31"/>
      <c r="L309" s="1"/>
      <c r="M309" s="1"/>
      <c r="N309" s="1"/>
      <c r="O309" s="1"/>
    </row>
    <row r="310" spans="1:15">
      <c r="A310" s="23"/>
      <c r="G310" s="11"/>
      <c r="H310" s="11"/>
      <c r="I310" s="40"/>
      <c r="J310" s="11"/>
      <c r="M310" s="19"/>
      <c r="N310" s="1"/>
      <c r="O310" s="1"/>
    </row>
    <row r="311" spans="1:15" ht="18.75">
      <c r="A311" s="23"/>
      <c r="B311" s="171" t="s">
        <v>340</v>
      </c>
      <c r="C311" s="171"/>
      <c r="D311" s="171"/>
      <c r="E311" s="177"/>
      <c r="F311" s="1"/>
      <c r="G311" s="11"/>
      <c r="H311" s="11"/>
      <c r="I311" s="8"/>
      <c r="J311" s="54"/>
      <c r="M311" s="19"/>
      <c r="N311" s="1"/>
      <c r="O311" s="1"/>
    </row>
    <row r="312" spans="1:15">
      <c r="B312" s="46" t="s">
        <v>229</v>
      </c>
      <c r="C312" s="46"/>
      <c r="D312" s="46"/>
      <c r="E312" s="13"/>
      <c r="F312" s="13"/>
      <c r="G312" s="35"/>
      <c r="H312" s="35"/>
      <c r="I312" s="40"/>
      <c r="J312" s="31"/>
      <c r="L312" s="1"/>
      <c r="M312" s="1"/>
      <c r="N312" s="1"/>
      <c r="O312" s="1"/>
    </row>
    <row r="313" spans="1:15">
      <c r="B313" s="123" t="s">
        <v>403</v>
      </c>
      <c r="C313" s="124"/>
      <c r="D313" s="125"/>
      <c r="E313" s="44" t="s">
        <v>230</v>
      </c>
      <c r="F313" s="44">
        <v>1</v>
      </c>
      <c r="G313" s="79">
        <v>88.4</v>
      </c>
      <c r="H313" s="60">
        <f>G313*(1-A$2)</f>
        <v>70.720000000000013</v>
      </c>
      <c r="I313" s="75"/>
      <c r="J313" s="49">
        <f>H313*I313</f>
        <v>0</v>
      </c>
      <c r="K313" s="52"/>
      <c r="L313" s="1">
        <f>2*I313</f>
        <v>0</v>
      </c>
      <c r="M313" s="1"/>
      <c r="N313" s="1"/>
      <c r="O313" s="1"/>
    </row>
    <row r="314" spans="1:15">
      <c r="B314" s="73"/>
      <c r="C314" s="73"/>
      <c r="D314" s="73"/>
      <c r="E314" s="74"/>
      <c r="F314" s="74"/>
      <c r="G314" s="82"/>
      <c r="H314" s="54"/>
      <c r="I314" s="64"/>
      <c r="J314" s="54"/>
      <c r="K314" s="52"/>
      <c r="L314" s="1"/>
      <c r="M314" s="1"/>
      <c r="N314" s="1"/>
      <c r="O314" s="1"/>
    </row>
    <row r="315" spans="1:15">
      <c r="B315" s="46" t="s">
        <v>231</v>
      </c>
      <c r="C315" s="46"/>
      <c r="D315" s="46"/>
      <c r="E315" s="50"/>
      <c r="F315" s="50"/>
      <c r="G315" s="63"/>
      <c r="H315" s="63"/>
      <c r="I315" s="64"/>
      <c r="J315" s="54"/>
      <c r="K315" s="52"/>
      <c r="L315" s="1"/>
      <c r="M315" s="1"/>
      <c r="N315" s="1"/>
      <c r="O315" s="1"/>
    </row>
    <row r="316" spans="1:15">
      <c r="B316" s="123" t="s">
        <v>403</v>
      </c>
      <c r="C316" s="124"/>
      <c r="D316" s="125"/>
      <c r="E316" s="44" t="s">
        <v>232</v>
      </c>
      <c r="F316" s="44">
        <v>1</v>
      </c>
      <c r="G316" s="79">
        <v>88.4</v>
      </c>
      <c r="H316" s="60">
        <f>G316*(1-A$2)</f>
        <v>70.720000000000013</v>
      </c>
      <c r="I316" s="75"/>
      <c r="J316" s="49">
        <f>H316*I316</f>
        <v>0</v>
      </c>
      <c r="K316" s="52"/>
      <c r="L316" s="1">
        <f>2*I316</f>
        <v>0</v>
      </c>
      <c r="M316" s="1"/>
      <c r="N316" s="1"/>
      <c r="O316" s="1"/>
    </row>
    <row r="317" spans="1:15">
      <c r="B317" s="73"/>
      <c r="C317" s="73"/>
      <c r="D317" s="73"/>
      <c r="E317" s="85"/>
      <c r="F317" s="74"/>
      <c r="G317" s="82"/>
      <c r="H317" s="82"/>
      <c r="I317" s="64"/>
      <c r="J317" s="54"/>
      <c r="K317" s="94"/>
      <c r="L317" s="1"/>
      <c r="M317" s="1"/>
      <c r="N317" s="1"/>
      <c r="O317" s="1"/>
    </row>
    <row r="318" spans="1:15">
      <c r="B318" s="73"/>
      <c r="C318" s="73"/>
      <c r="D318" s="73"/>
      <c r="E318" s="85"/>
      <c r="F318" s="74"/>
      <c r="G318" s="82"/>
      <c r="H318" s="82"/>
      <c r="I318" s="64" t="s">
        <v>300</v>
      </c>
      <c r="J318" s="54">
        <f>SUM(J313:J316)</f>
        <v>0</v>
      </c>
      <c r="K318" s="94"/>
      <c r="L318" s="1"/>
      <c r="M318" s="1"/>
      <c r="N318" s="1"/>
      <c r="O318" s="1"/>
    </row>
    <row r="319" spans="1:15">
      <c r="B319" s="73"/>
      <c r="C319" s="73"/>
      <c r="D319" s="73"/>
      <c r="E319" s="85"/>
      <c r="F319" s="74"/>
      <c r="G319" s="82"/>
      <c r="H319" s="82"/>
      <c r="I319" s="64"/>
      <c r="J319" s="54"/>
      <c r="K319" s="94"/>
      <c r="L319" s="1"/>
      <c r="M319" s="1"/>
      <c r="N319" s="1"/>
      <c r="O319" s="1"/>
    </row>
    <row r="320" spans="1:15">
      <c r="B320" s="73"/>
      <c r="C320" s="73"/>
      <c r="D320" s="73"/>
      <c r="E320" s="85"/>
      <c r="F320" s="74"/>
      <c r="G320" s="82"/>
      <c r="H320" s="82"/>
      <c r="I320" s="64"/>
      <c r="J320" s="54"/>
      <c r="K320" s="52"/>
      <c r="M320" s="19"/>
      <c r="N320" s="1"/>
      <c r="O320" s="1"/>
    </row>
    <row r="321" spans="2:17" ht="20.100000000000001" customHeight="1">
      <c r="B321" s="176" t="s">
        <v>257</v>
      </c>
      <c r="C321" s="176"/>
      <c r="D321" s="84"/>
      <c r="E321" s="95"/>
      <c r="F321" s="95"/>
      <c r="G321" s="96"/>
      <c r="H321" s="96"/>
      <c r="I321" s="8"/>
      <c r="J321" s="31"/>
      <c r="K321" s="205" t="s">
        <v>338</v>
      </c>
      <c r="M321" s="19"/>
      <c r="N321" s="1"/>
      <c r="O321" s="1"/>
    </row>
    <row r="322" spans="2:17">
      <c r="B322" s="46" t="s">
        <v>337</v>
      </c>
      <c r="C322" s="46"/>
      <c r="D322" s="46"/>
      <c r="E322" s="50"/>
      <c r="F322" s="50"/>
      <c r="G322" s="63"/>
      <c r="H322" s="63"/>
      <c r="I322" s="64"/>
      <c r="J322" s="54"/>
      <c r="K322" s="206"/>
      <c r="L322" s="1"/>
      <c r="M322" s="1"/>
      <c r="N322" s="1"/>
      <c r="O322" s="1"/>
    </row>
    <row r="323" spans="2:17">
      <c r="B323" s="123">
        <v>15</v>
      </c>
      <c r="C323" s="124"/>
      <c r="D323" s="125"/>
      <c r="E323" s="44" t="s">
        <v>233</v>
      </c>
      <c r="F323" s="78">
        <v>100</v>
      </c>
      <c r="G323" s="79">
        <v>0.78</v>
      </c>
      <c r="H323" s="60">
        <f t="shared" ref="H323:H328" si="31">G323*(1-A$2)</f>
        <v>0.62400000000000011</v>
      </c>
      <c r="I323" s="75">
        <f>L323</f>
        <v>0</v>
      </c>
      <c r="J323" s="49">
        <f t="shared" ref="J323:J328" si="32">H323*I323</f>
        <v>0</v>
      </c>
      <c r="K323" s="97">
        <f>L323</f>
        <v>0</v>
      </c>
      <c r="L323" s="1">
        <f>SUM(L41:L316)</f>
        <v>0</v>
      </c>
      <c r="M323" s="1"/>
      <c r="N323" s="1"/>
      <c r="O323" s="1"/>
    </row>
    <row r="324" spans="2:17">
      <c r="B324" s="123">
        <v>22</v>
      </c>
      <c r="C324" s="124"/>
      <c r="D324" s="125"/>
      <c r="E324" s="44" t="s">
        <v>234</v>
      </c>
      <c r="F324" s="78">
        <v>100</v>
      </c>
      <c r="G324" s="79">
        <v>0.92</v>
      </c>
      <c r="H324" s="60">
        <f t="shared" si="31"/>
        <v>0.7360000000000001</v>
      </c>
      <c r="I324" s="75">
        <f>M324</f>
        <v>0</v>
      </c>
      <c r="J324" s="49">
        <f t="shared" si="32"/>
        <v>0</v>
      </c>
      <c r="K324" s="97">
        <f>M324</f>
        <v>0</v>
      </c>
      <c r="L324" s="1"/>
      <c r="M324" s="1">
        <f>SUM(M42:M316)</f>
        <v>0</v>
      </c>
      <c r="N324" s="1"/>
      <c r="O324" s="1"/>
    </row>
    <row r="325" spans="2:17">
      <c r="B325" s="123">
        <v>28</v>
      </c>
      <c r="C325" s="124"/>
      <c r="D325" s="125"/>
      <c r="E325" s="44" t="s">
        <v>235</v>
      </c>
      <c r="F325" s="78">
        <v>100</v>
      </c>
      <c r="G325" s="79">
        <v>1.38</v>
      </c>
      <c r="H325" s="60">
        <f t="shared" si="31"/>
        <v>1.1039999999999999</v>
      </c>
      <c r="I325" s="75">
        <f>N325</f>
        <v>0</v>
      </c>
      <c r="J325" s="49">
        <f t="shared" si="32"/>
        <v>0</v>
      </c>
      <c r="K325" s="97">
        <f>N325</f>
        <v>0</v>
      </c>
      <c r="L325" s="1"/>
      <c r="M325" s="1"/>
      <c r="N325" s="1">
        <f>SUM(N43:N316)</f>
        <v>0</v>
      </c>
      <c r="O325" s="1"/>
    </row>
    <row r="326" spans="2:17">
      <c r="B326" s="123">
        <v>32</v>
      </c>
      <c r="C326" s="124"/>
      <c r="D326" s="125"/>
      <c r="E326" s="44" t="s">
        <v>236</v>
      </c>
      <c r="F326" s="78">
        <v>50</v>
      </c>
      <c r="G326" s="79">
        <v>1.92</v>
      </c>
      <c r="H326" s="60">
        <f t="shared" si="31"/>
        <v>1.536</v>
      </c>
      <c r="I326" s="75">
        <f>O326</f>
        <v>0</v>
      </c>
      <c r="J326" s="49">
        <f t="shared" si="32"/>
        <v>0</v>
      </c>
      <c r="K326" s="97">
        <f>O326</f>
        <v>0</v>
      </c>
      <c r="L326" s="1"/>
      <c r="M326" s="1"/>
      <c r="N326" s="1"/>
      <c r="O326" s="1">
        <f>SUM(O44:O316)</f>
        <v>0</v>
      </c>
    </row>
    <row r="327" spans="2:17">
      <c r="B327" s="123">
        <v>40</v>
      </c>
      <c r="C327" s="124"/>
      <c r="D327" s="125"/>
      <c r="E327" s="44" t="s">
        <v>237</v>
      </c>
      <c r="F327" s="78">
        <v>10</v>
      </c>
      <c r="G327" s="79">
        <v>2.7</v>
      </c>
      <c r="H327" s="60">
        <f t="shared" si="31"/>
        <v>2.16</v>
      </c>
      <c r="I327" s="75">
        <f>P327</f>
        <v>0</v>
      </c>
      <c r="J327" s="49">
        <f t="shared" si="32"/>
        <v>0</v>
      </c>
      <c r="K327" s="97">
        <f>P327</f>
        <v>0</v>
      </c>
      <c r="L327" s="1"/>
      <c r="M327" s="1"/>
      <c r="N327" s="1"/>
      <c r="O327" s="1"/>
      <c r="P327" s="1">
        <f>SUM(P45:P316)</f>
        <v>0</v>
      </c>
    </row>
    <row r="328" spans="2:17">
      <c r="B328" s="123">
        <v>50</v>
      </c>
      <c r="C328" s="124"/>
      <c r="D328" s="125"/>
      <c r="E328" s="44" t="s">
        <v>238</v>
      </c>
      <c r="F328" s="78">
        <v>10</v>
      </c>
      <c r="G328" s="79">
        <v>5.04</v>
      </c>
      <c r="H328" s="60">
        <f t="shared" si="31"/>
        <v>4.032</v>
      </c>
      <c r="I328" s="75">
        <f>Q328</f>
        <v>0</v>
      </c>
      <c r="J328" s="49">
        <f t="shared" si="32"/>
        <v>0</v>
      </c>
      <c r="K328" s="97">
        <f>Q328</f>
        <v>0</v>
      </c>
      <c r="L328" s="1"/>
      <c r="M328" s="1"/>
      <c r="N328" s="1"/>
      <c r="O328" s="1"/>
      <c r="Q328" s="1">
        <f>SUM(Q46:Q316)</f>
        <v>0</v>
      </c>
    </row>
    <row r="329" spans="2:17">
      <c r="F329" s="5"/>
      <c r="G329" s="11"/>
      <c r="H329" s="31"/>
      <c r="I329" s="40"/>
      <c r="J329" s="31"/>
      <c r="L329" s="1"/>
      <c r="M329" s="1"/>
      <c r="N329" s="1"/>
      <c r="O329" s="1"/>
    </row>
    <row r="330" spans="2:17">
      <c r="B330" s="26" t="s">
        <v>239</v>
      </c>
      <c r="C330" s="26"/>
      <c r="D330" s="26"/>
      <c r="E330" s="13"/>
      <c r="F330" s="13"/>
      <c r="G330" s="35"/>
      <c r="H330" s="35"/>
      <c r="I330" s="40"/>
      <c r="J330" s="31"/>
      <c r="L330" s="1"/>
      <c r="M330" s="1"/>
      <c r="N330" s="1"/>
      <c r="O330" s="1"/>
    </row>
    <row r="331" spans="2:17">
      <c r="B331" s="123" t="s">
        <v>240</v>
      </c>
      <c r="C331" s="124"/>
      <c r="D331" s="125"/>
      <c r="E331" s="44" t="s">
        <v>241</v>
      </c>
      <c r="F331" s="78">
        <v>25</v>
      </c>
      <c r="G331" s="79">
        <v>9.67</v>
      </c>
      <c r="H331" s="60">
        <f>G331*(1-A$2)</f>
        <v>7.7360000000000007</v>
      </c>
      <c r="I331" s="75"/>
      <c r="J331" s="49">
        <f>H331*I331</f>
        <v>0</v>
      </c>
      <c r="L331" s="1"/>
      <c r="M331" s="1"/>
      <c r="N331" s="1"/>
      <c r="O331" s="1"/>
    </row>
    <row r="332" spans="2:17">
      <c r="F332" s="5"/>
      <c r="G332" s="11"/>
      <c r="H332" s="31"/>
      <c r="I332" s="40"/>
      <c r="J332" s="31"/>
      <c r="L332" s="1"/>
      <c r="M332" s="1"/>
      <c r="N332" s="1"/>
      <c r="O332" s="1"/>
    </row>
    <row r="333" spans="2:17">
      <c r="B333" s="46" t="s">
        <v>242</v>
      </c>
      <c r="C333" s="46"/>
      <c r="D333" s="46"/>
      <c r="E333" s="50"/>
      <c r="F333" s="13"/>
      <c r="G333" s="35"/>
      <c r="H333" s="35"/>
      <c r="I333" s="40"/>
      <c r="J333" s="31"/>
      <c r="L333" s="1"/>
      <c r="M333" s="1"/>
      <c r="N333" s="1"/>
      <c r="O333" s="1"/>
    </row>
    <row r="334" spans="2:17">
      <c r="B334" s="123" t="s">
        <v>21</v>
      </c>
      <c r="C334" s="124"/>
      <c r="D334" s="125"/>
      <c r="E334" s="80" t="s">
        <v>243</v>
      </c>
      <c r="F334" s="78">
        <v>1</v>
      </c>
      <c r="G334" s="79">
        <v>3.66</v>
      </c>
      <c r="H334" s="60">
        <f>G334*(1-A$2)</f>
        <v>2.9280000000000004</v>
      </c>
      <c r="I334" s="75"/>
      <c r="J334" s="49">
        <f>H334*I334</f>
        <v>0</v>
      </c>
      <c r="L334" s="1"/>
      <c r="M334" s="1"/>
      <c r="N334" s="1"/>
      <c r="O334" s="1"/>
    </row>
    <row r="335" spans="2:17">
      <c r="B335" s="123" t="s">
        <v>21</v>
      </c>
      <c r="C335" s="124"/>
      <c r="D335" s="125"/>
      <c r="E335" s="80" t="s">
        <v>244</v>
      </c>
      <c r="F335" s="78">
        <v>1</v>
      </c>
      <c r="G335" s="79">
        <v>2.66</v>
      </c>
      <c r="H335" s="60">
        <f>G335*(1-A$2)</f>
        <v>2.1280000000000001</v>
      </c>
      <c r="I335" s="75"/>
      <c r="J335" s="49">
        <f>H335*I335</f>
        <v>0</v>
      </c>
      <c r="L335" s="1"/>
      <c r="M335" s="1"/>
      <c r="N335" s="1"/>
      <c r="O335" s="1"/>
    </row>
    <row r="336" spans="2:17">
      <c r="F336" s="5"/>
      <c r="G336" s="11"/>
      <c r="H336" s="31"/>
      <c r="I336" s="40"/>
      <c r="J336" s="31"/>
      <c r="L336" s="1"/>
      <c r="M336" s="1"/>
      <c r="N336" s="1"/>
      <c r="O336" s="1"/>
    </row>
    <row r="337" spans="2:15">
      <c r="B337" s="26" t="s">
        <v>364</v>
      </c>
      <c r="C337" s="26"/>
      <c r="D337" s="26"/>
      <c r="E337" s="13"/>
      <c r="F337" s="13"/>
      <c r="G337" s="35"/>
      <c r="H337" s="35"/>
      <c r="I337" s="40"/>
      <c r="J337" s="31"/>
      <c r="L337" s="1"/>
      <c r="M337" s="1"/>
      <c r="N337" s="1"/>
      <c r="O337" s="1"/>
    </row>
    <row r="338" spans="2:15">
      <c r="B338" s="123" t="s">
        <v>21</v>
      </c>
      <c r="C338" s="124"/>
      <c r="D338" s="125"/>
      <c r="E338" s="80" t="s">
        <v>245</v>
      </c>
      <c r="F338" s="78">
        <v>10</v>
      </c>
      <c r="G338" s="79">
        <v>11.22</v>
      </c>
      <c r="H338" s="60">
        <f>G338*(1-A$2)</f>
        <v>8.9760000000000009</v>
      </c>
      <c r="I338" s="75"/>
      <c r="J338" s="49">
        <f>H338*I338</f>
        <v>0</v>
      </c>
      <c r="L338" s="1"/>
      <c r="M338" s="1"/>
      <c r="N338" s="1"/>
      <c r="O338" s="1"/>
    </row>
    <row r="339" spans="2:15">
      <c r="E339" s="23"/>
      <c r="F339" s="5"/>
      <c r="G339" s="11"/>
      <c r="H339" s="31"/>
      <c r="I339" s="40"/>
      <c r="J339" s="31"/>
      <c r="L339" s="1"/>
      <c r="M339" s="1"/>
      <c r="N339" s="1"/>
      <c r="O339" s="1"/>
    </row>
    <row r="340" spans="2:15">
      <c r="B340" s="26" t="s">
        <v>365</v>
      </c>
      <c r="C340" s="26"/>
      <c r="D340" s="26"/>
      <c r="E340" s="113"/>
      <c r="F340" s="50"/>
      <c r="G340" s="63"/>
      <c r="H340" s="63"/>
      <c r="I340" s="64"/>
      <c r="J340" s="54"/>
      <c r="L340" s="1"/>
      <c r="M340" s="1"/>
      <c r="N340" s="1"/>
      <c r="O340" s="1"/>
    </row>
    <row r="341" spans="2:15">
      <c r="B341" s="123" t="s">
        <v>21</v>
      </c>
      <c r="C341" s="124"/>
      <c r="D341" s="125"/>
      <c r="E341" s="80" t="s">
        <v>246</v>
      </c>
      <c r="F341" s="78">
        <v>1</v>
      </c>
      <c r="G341" s="79">
        <v>8.24</v>
      </c>
      <c r="H341" s="60">
        <f>G341*(1-A$2)</f>
        <v>6.5920000000000005</v>
      </c>
      <c r="I341" s="75"/>
      <c r="J341" s="49">
        <f>H341*I341</f>
        <v>0</v>
      </c>
      <c r="L341" s="1"/>
      <c r="M341" s="1"/>
      <c r="N341" s="1"/>
      <c r="O341" s="1"/>
    </row>
    <row r="342" spans="2:15">
      <c r="F342" s="5"/>
      <c r="G342" s="11"/>
      <c r="H342" s="31"/>
      <c r="I342" s="40"/>
      <c r="J342" s="31"/>
      <c r="L342" s="1"/>
      <c r="M342" s="1"/>
      <c r="N342" s="1"/>
      <c r="O342" s="1"/>
    </row>
    <row r="343" spans="2:15">
      <c r="B343" s="46" t="s">
        <v>393</v>
      </c>
      <c r="C343" s="46"/>
      <c r="D343" s="46"/>
      <c r="E343" s="50"/>
      <c r="F343" s="50"/>
      <c r="G343" s="63"/>
      <c r="H343" s="63"/>
      <c r="I343" s="64"/>
      <c r="J343" s="54"/>
      <c r="L343" s="1"/>
      <c r="M343" s="1"/>
      <c r="N343" s="1"/>
      <c r="O343" s="1"/>
    </row>
    <row r="344" spans="2:15">
      <c r="B344" s="123">
        <v>15</v>
      </c>
      <c r="C344" s="124"/>
      <c r="D344" s="125"/>
      <c r="E344" s="44" t="s">
        <v>247</v>
      </c>
      <c r="F344" s="78">
        <v>100</v>
      </c>
      <c r="G344" s="79">
        <v>2.31</v>
      </c>
      <c r="H344" s="60">
        <f t="shared" ref="H344:H351" si="33">G344*(1-A$2)</f>
        <v>1.8480000000000001</v>
      </c>
      <c r="I344" s="75"/>
      <c r="J344" s="49">
        <f>H344*I344</f>
        <v>0</v>
      </c>
      <c r="L344" s="1"/>
      <c r="M344" s="1"/>
      <c r="N344" s="1"/>
      <c r="O344" s="1"/>
    </row>
    <row r="345" spans="2:15">
      <c r="B345" s="123">
        <v>22</v>
      </c>
      <c r="C345" s="124"/>
      <c r="D345" s="125"/>
      <c r="E345" s="44" t="s">
        <v>248</v>
      </c>
      <c r="F345" s="78">
        <v>100</v>
      </c>
      <c r="G345" s="79">
        <v>2.59</v>
      </c>
      <c r="H345" s="60">
        <f t="shared" si="33"/>
        <v>2.0720000000000001</v>
      </c>
      <c r="I345" s="75"/>
      <c r="J345" s="49">
        <f>H345*I345</f>
        <v>0</v>
      </c>
      <c r="L345" s="1"/>
      <c r="M345" s="1"/>
      <c r="N345" s="1"/>
      <c r="O345" s="1"/>
    </row>
    <row r="346" spans="2:15">
      <c r="B346" s="123">
        <v>28</v>
      </c>
      <c r="C346" s="124"/>
      <c r="D346" s="125"/>
      <c r="E346" s="44" t="s">
        <v>249</v>
      </c>
      <c r="F346" s="78">
        <v>100</v>
      </c>
      <c r="G346" s="79">
        <v>3.62</v>
      </c>
      <c r="H346" s="60">
        <f t="shared" si="33"/>
        <v>2.8960000000000004</v>
      </c>
      <c r="I346" s="75"/>
      <c r="J346" s="49">
        <f>H346*I346</f>
        <v>0</v>
      </c>
      <c r="L346" s="1"/>
      <c r="M346" s="1"/>
      <c r="N346" s="1"/>
      <c r="O346" s="1"/>
    </row>
    <row r="347" spans="2:15">
      <c r="B347" s="73"/>
      <c r="C347" s="73"/>
      <c r="D347" s="73"/>
      <c r="E347" s="74"/>
      <c r="F347" s="81"/>
      <c r="G347" s="82"/>
      <c r="H347" s="70"/>
      <c r="I347" s="64"/>
      <c r="J347" s="54"/>
      <c r="L347" s="1"/>
      <c r="M347" s="1"/>
      <c r="N347" s="1"/>
      <c r="O347" s="1"/>
    </row>
    <row r="348" spans="2:15">
      <c r="B348" s="46" t="s">
        <v>398</v>
      </c>
      <c r="C348" s="73"/>
      <c r="D348" s="73"/>
      <c r="E348" s="74"/>
      <c r="F348" s="81"/>
      <c r="G348" s="82"/>
      <c r="H348" s="70"/>
      <c r="I348" s="64"/>
      <c r="J348" s="54"/>
      <c r="L348" s="1"/>
      <c r="M348" s="1"/>
      <c r="N348" s="1"/>
      <c r="O348" s="1"/>
    </row>
    <row r="349" spans="2:15">
      <c r="B349" s="123">
        <v>32</v>
      </c>
      <c r="C349" s="124"/>
      <c r="D349" s="125"/>
      <c r="E349" s="44" t="s">
        <v>399</v>
      </c>
      <c r="F349" s="78">
        <v>10</v>
      </c>
      <c r="G349" s="79">
        <v>6.8</v>
      </c>
      <c r="H349" s="60">
        <f t="shared" si="33"/>
        <v>5.44</v>
      </c>
      <c r="I349" s="75"/>
      <c r="J349" s="49">
        <f>H349*I349</f>
        <v>0</v>
      </c>
      <c r="L349" s="1"/>
      <c r="M349" s="1"/>
      <c r="N349" s="1"/>
      <c r="O349" s="1"/>
    </row>
    <row r="350" spans="2:15">
      <c r="B350" s="123">
        <v>40</v>
      </c>
      <c r="C350" s="73"/>
      <c r="D350" s="125"/>
      <c r="E350" s="44" t="s">
        <v>400</v>
      </c>
      <c r="F350" s="78">
        <v>5</v>
      </c>
      <c r="G350" s="79">
        <v>12.05</v>
      </c>
      <c r="H350" s="60">
        <f t="shared" si="33"/>
        <v>9.64</v>
      </c>
      <c r="I350" s="75"/>
      <c r="J350" s="49">
        <f>H350*I350</f>
        <v>0</v>
      </c>
      <c r="L350" s="1"/>
      <c r="M350" s="1"/>
      <c r="N350" s="1"/>
      <c r="O350" s="1"/>
    </row>
    <row r="351" spans="2:15">
      <c r="B351" s="123">
        <v>50</v>
      </c>
      <c r="C351" s="124"/>
      <c r="D351" s="125"/>
      <c r="E351" s="44" t="s">
        <v>397</v>
      </c>
      <c r="F351" s="78"/>
      <c r="G351" s="79">
        <v>16.5</v>
      </c>
      <c r="H351" s="60">
        <f t="shared" si="33"/>
        <v>13.200000000000001</v>
      </c>
      <c r="I351" s="75"/>
      <c r="J351" s="49">
        <f>H351*I351</f>
        <v>0</v>
      </c>
      <c r="L351" s="1"/>
      <c r="M351" s="1"/>
      <c r="N351" s="1"/>
      <c r="O351" s="1"/>
    </row>
    <row r="352" spans="2:15">
      <c r="B352" s="73"/>
      <c r="C352" s="73"/>
      <c r="D352" s="73"/>
      <c r="E352" s="74"/>
      <c r="F352" s="81"/>
      <c r="G352" s="82"/>
      <c r="H352" s="54"/>
      <c r="I352" s="64"/>
      <c r="J352" s="54"/>
      <c r="L352" s="1"/>
      <c r="M352" s="1"/>
      <c r="N352" s="1"/>
      <c r="O352" s="1"/>
    </row>
    <row r="353" spans="2:15">
      <c r="B353" s="46" t="s">
        <v>250</v>
      </c>
      <c r="C353" s="46"/>
      <c r="D353" s="46"/>
      <c r="E353" s="50"/>
      <c r="F353" s="50"/>
      <c r="G353" s="63"/>
      <c r="H353" s="63"/>
      <c r="I353" s="64"/>
      <c r="J353" s="54"/>
      <c r="L353" s="1"/>
      <c r="M353" s="1"/>
      <c r="N353" s="1"/>
      <c r="O353" s="1"/>
    </row>
    <row r="354" spans="2:15">
      <c r="B354" s="123">
        <v>15</v>
      </c>
      <c r="C354" s="124"/>
      <c r="D354" s="125"/>
      <c r="E354" s="44" t="s">
        <v>251</v>
      </c>
      <c r="F354" s="78">
        <v>25</v>
      </c>
      <c r="G354" s="79">
        <v>1.21</v>
      </c>
      <c r="H354" s="60">
        <f t="shared" ref="H354:H359" si="34">G354*(1-A$2)</f>
        <v>0.96799999999999997</v>
      </c>
      <c r="I354" s="75"/>
      <c r="J354" s="49">
        <f t="shared" ref="J354:J359" si="35">H354*I354</f>
        <v>0</v>
      </c>
      <c r="L354" s="1"/>
      <c r="M354" s="1"/>
      <c r="N354" s="1"/>
      <c r="O354" s="1"/>
    </row>
    <row r="355" spans="2:15">
      <c r="B355" s="123">
        <v>22</v>
      </c>
      <c r="C355" s="124"/>
      <c r="D355" s="125"/>
      <c r="E355" s="44" t="s">
        <v>252</v>
      </c>
      <c r="F355" s="78">
        <v>20</v>
      </c>
      <c r="G355" s="79">
        <v>1.46</v>
      </c>
      <c r="H355" s="60">
        <f t="shared" si="34"/>
        <v>1.1679999999999999</v>
      </c>
      <c r="I355" s="75"/>
      <c r="J355" s="49">
        <f t="shared" si="35"/>
        <v>0</v>
      </c>
      <c r="L355" s="1"/>
      <c r="M355" s="1"/>
      <c r="N355" s="1"/>
      <c r="O355" s="1"/>
    </row>
    <row r="356" spans="2:15">
      <c r="B356" s="123">
        <v>28</v>
      </c>
      <c r="C356" s="124"/>
      <c r="D356" s="125"/>
      <c r="E356" s="44" t="s">
        <v>253</v>
      </c>
      <c r="F356" s="78">
        <v>10</v>
      </c>
      <c r="G356" s="79">
        <v>2.17</v>
      </c>
      <c r="H356" s="60">
        <f t="shared" si="34"/>
        <v>1.736</v>
      </c>
      <c r="I356" s="75"/>
      <c r="J356" s="49">
        <f t="shared" si="35"/>
        <v>0</v>
      </c>
      <c r="L356" s="1"/>
      <c r="M356" s="1"/>
      <c r="N356" s="1"/>
      <c r="O356" s="1"/>
    </row>
    <row r="357" spans="2:15">
      <c r="B357" s="123">
        <v>32</v>
      </c>
      <c r="C357" s="124"/>
      <c r="D357" s="125"/>
      <c r="E357" s="44" t="s">
        <v>254</v>
      </c>
      <c r="F357" s="78">
        <v>10</v>
      </c>
      <c r="G357" s="79">
        <v>2.41</v>
      </c>
      <c r="H357" s="60">
        <f t="shared" si="34"/>
        <v>1.9280000000000002</v>
      </c>
      <c r="I357" s="75"/>
      <c r="J357" s="49">
        <f t="shared" si="35"/>
        <v>0</v>
      </c>
      <c r="L357" s="1"/>
      <c r="M357" s="1"/>
      <c r="N357" s="1"/>
      <c r="O357" s="1"/>
    </row>
    <row r="358" spans="2:15">
      <c r="B358" s="123">
        <v>40</v>
      </c>
      <c r="C358" s="124"/>
      <c r="D358" s="125"/>
      <c r="E358" s="44" t="s">
        <v>255</v>
      </c>
      <c r="F358" s="78">
        <v>10</v>
      </c>
      <c r="G358" s="79">
        <v>3.23</v>
      </c>
      <c r="H358" s="60">
        <f t="shared" si="34"/>
        <v>2.5840000000000001</v>
      </c>
      <c r="I358" s="75"/>
      <c r="J358" s="49">
        <f t="shared" si="35"/>
        <v>0</v>
      </c>
      <c r="L358" s="1"/>
      <c r="M358" s="1"/>
      <c r="N358" s="1"/>
      <c r="O358" s="1"/>
    </row>
    <row r="359" spans="2:15">
      <c r="B359" s="123">
        <v>50</v>
      </c>
      <c r="C359" s="124"/>
      <c r="D359" s="125"/>
      <c r="E359" s="44" t="s">
        <v>256</v>
      </c>
      <c r="F359" s="78">
        <v>5</v>
      </c>
      <c r="G359" s="79">
        <v>4.33</v>
      </c>
      <c r="H359" s="60">
        <f t="shared" si="34"/>
        <v>3.4640000000000004</v>
      </c>
      <c r="I359" s="75"/>
      <c r="J359" s="49">
        <f t="shared" si="35"/>
        <v>0</v>
      </c>
      <c r="L359" s="1"/>
      <c r="M359" s="1"/>
      <c r="N359" s="1"/>
      <c r="O359" s="1"/>
    </row>
    <row r="360" spans="2:15">
      <c r="E360" s="4"/>
      <c r="F360" s="1"/>
      <c r="G360" s="11"/>
      <c r="H360" s="11"/>
      <c r="I360" s="40"/>
      <c r="J360" s="11"/>
      <c r="M360" s="12"/>
    </row>
    <row r="361" spans="2:15">
      <c r="E361" s="4"/>
      <c r="F361" s="1"/>
      <c r="G361" s="11"/>
      <c r="H361" s="11"/>
      <c r="I361" s="40" t="s">
        <v>300</v>
      </c>
      <c r="J361" s="31">
        <f>SUM(J323:J359)</f>
        <v>0</v>
      </c>
      <c r="M361" s="12"/>
    </row>
    <row r="362" spans="2:15">
      <c r="E362" s="4"/>
      <c r="F362" s="1"/>
      <c r="G362" s="11"/>
      <c r="H362" s="11"/>
      <c r="I362" s="40"/>
      <c r="J362" s="11"/>
      <c r="M362" s="12"/>
    </row>
    <row r="363" spans="2:15">
      <c r="E363" s="4"/>
      <c r="F363" s="1"/>
      <c r="G363" s="11"/>
      <c r="H363" s="11"/>
      <c r="I363" s="40"/>
      <c r="J363" s="11"/>
      <c r="M363" s="12"/>
    </row>
    <row r="364" spans="2:15" ht="20.100000000000001" customHeight="1">
      <c r="B364" s="171" t="s">
        <v>333</v>
      </c>
      <c r="C364" s="171"/>
      <c r="D364" s="171"/>
      <c r="E364" s="172"/>
      <c r="F364" s="7"/>
      <c r="G364" s="37"/>
      <c r="H364" s="38"/>
      <c r="I364" s="8"/>
      <c r="J364" s="37"/>
      <c r="K364" s="9"/>
    </row>
    <row r="365" spans="2:15">
      <c r="B365" s="46" t="s">
        <v>258</v>
      </c>
      <c r="C365" s="46"/>
      <c r="D365" s="46"/>
      <c r="E365" s="50"/>
      <c r="F365" s="1"/>
      <c r="G365" s="35"/>
      <c r="H365" s="35"/>
      <c r="I365" s="42"/>
      <c r="J365" s="37"/>
      <c r="L365" s="1"/>
      <c r="M365" s="1"/>
      <c r="N365" s="1"/>
      <c r="O365" s="1"/>
    </row>
    <row r="366" spans="2:15">
      <c r="B366" s="129" t="s">
        <v>347</v>
      </c>
      <c r="C366" s="130"/>
      <c r="D366" s="131"/>
      <c r="E366" s="80" t="s">
        <v>259</v>
      </c>
      <c r="F366" s="106">
        <v>100</v>
      </c>
      <c r="G366" s="98">
        <v>0.99</v>
      </c>
      <c r="H366" s="60">
        <f t="shared" ref="H366:H405" si="36">G366*(1-A$2)</f>
        <v>0.79200000000000004</v>
      </c>
      <c r="I366" s="99"/>
      <c r="J366" s="100">
        <f t="shared" ref="J366:J371" si="37">H366*I366</f>
        <v>0</v>
      </c>
      <c r="L366" s="1"/>
      <c r="M366" s="1"/>
      <c r="N366" s="1"/>
      <c r="O366" s="1"/>
    </row>
    <row r="367" spans="2:15">
      <c r="B367" s="126" t="s">
        <v>328</v>
      </c>
      <c r="C367" s="127"/>
      <c r="D367" s="128"/>
      <c r="E367" s="80" t="s">
        <v>260</v>
      </c>
      <c r="F367" s="106">
        <v>100</v>
      </c>
      <c r="G367" s="98">
        <v>1.1000000000000001</v>
      </c>
      <c r="H367" s="60">
        <f t="shared" si="36"/>
        <v>0.88000000000000012</v>
      </c>
      <c r="I367" s="99"/>
      <c r="J367" s="100">
        <f t="shared" si="37"/>
        <v>0</v>
      </c>
      <c r="L367" s="1"/>
      <c r="M367" s="1"/>
      <c r="N367" s="1"/>
      <c r="O367" s="1"/>
    </row>
    <row r="368" spans="2:15">
      <c r="B368" s="126" t="s">
        <v>329</v>
      </c>
      <c r="C368" s="127"/>
      <c r="D368" s="128"/>
      <c r="E368" s="80" t="s">
        <v>261</v>
      </c>
      <c r="F368" s="106">
        <v>100</v>
      </c>
      <c r="G368" s="98">
        <v>1.35</v>
      </c>
      <c r="H368" s="60">
        <f t="shared" si="36"/>
        <v>1.08</v>
      </c>
      <c r="I368" s="99"/>
      <c r="J368" s="100">
        <f t="shared" si="37"/>
        <v>0</v>
      </c>
      <c r="L368" s="1"/>
      <c r="M368" s="1"/>
      <c r="N368" s="1"/>
      <c r="O368" s="1"/>
    </row>
    <row r="369" spans="2:15">
      <c r="B369" s="126" t="s">
        <v>330</v>
      </c>
      <c r="C369" s="127"/>
      <c r="D369" s="128"/>
      <c r="E369" s="80" t="s">
        <v>262</v>
      </c>
      <c r="F369" s="106">
        <v>100</v>
      </c>
      <c r="G369" s="98">
        <v>2.84</v>
      </c>
      <c r="H369" s="60">
        <f t="shared" si="36"/>
        <v>2.2719999999999998</v>
      </c>
      <c r="I369" s="99"/>
      <c r="J369" s="100">
        <f t="shared" si="37"/>
        <v>0</v>
      </c>
      <c r="L369" s="1"/>
      <c r="M369" s="1"/>
      <c r="N369" s="1"/>
      <c r="O369" s="1"/>
    </row>
    <row r="370" spans="2:15">
      <c r="B370" s="126" t="s">
        <v>331</v>
      </c>
      <c r="C370" s="127"/>
      <c r="D370" s="128"/>
      <c r="E370" s="80" t="s">
        <v>378</v>
      </c>
      <c r="F370" s="106">
        <v>100</v>
      </c>
      <c r="G370" s="98">
        <v>4.6900000000000004</v>
      </c>
      <c r="H370" s="60">
        <f t="shared" si="36"/>
        <v>3.7520000000000007</v>
      </c>
      <c r="I370" s="99"/>
      <c r="J370" s="100">
        <f t="shared" si="37"/>
        <v>0</v>
      </c>
      <c r="L370" s="1"/>
      <c r="M370" s="1"/>
      <c r="N370" s="1"/>
      <c r="O370" s="1"/>
    </row>
    <row r="371" spans="2:15">
      <c r="B371" s="126" t="s">
        <v>332</v>
      </c>
      <c r="C371" s="127"/>
      <c r="D371" s="128"/>
      <c r="E371" s="80" t="s">
        <v>379</v>
      </c>
      <c r="F371" s="106">
        <v>100</v>
      </c>
      <c r="G371" s="98">
        <v>6.99</v>
      </c>
      <c r="H371" s="60">
        <f t="shared" si="36"/>
        <v>5.5920000000000005</v>
      </c>
      <c r="I371" s="99"/>
      <c r="J371" s="100">
        <f t="shared" si="37"/>
        <v>0</v>
      </c>
      <c r="L371" s="1"/>
      <c r="M371" s="1"/>
      <c r="N371" s="1"/>
      <c r="O371" s="1"/>
    </row>
    <row r="372" spans="2:15">
      <c r="B372" s="107"/>
      <c r="C372" s="107"/>
      <c r="D372" s="107"/>
      <c r="E372" s="108"/>
      <c r="F372" s="23"/>
      <c r="G372" s="101"/>
      <c r="H372" s="70"/>
      <c r="I372" s="102"/>
      <c r="J372" s="103"/>
      <c r="L372" s="1"/>
      <c r="M372" s="1"/>
      <c r="N372" s="1"/>
      <c r="O372" s="1"/>
    </row>
    <row r="373" spans="2:15">
      <c r="B373" s="109" t="s">
        <v>263</v>
      </c>
      <c r="C373" s="109"/>
      <c r="D373" s="109"/>
      <c r="E373" s="110"/>
      <c r="F373" s="111"/>
      <c r="G373" s="63"/>
      <c r="H373" s="70"/>
      <c r="I373" s="102"/>
      <c r="J373" s="103"/>
      <c r="L373" s="1"/>
      <c r="M373" s="1"/>
      <c r="N373" s="1"/>
      <c r="O373" s="1"/>
    </row>
    <row r="374" spans="2:15">
      <c r="B374" s="126" t="s">
        <v>292</v>
      </c>
      <c r="C374" s="127"/>
      <c r="D374" s="128"/>
      <c r="E374" s="80" t="s">
        <v>377</v>
      </c>
      <c r="F374" s="106">
        <v>100</v>
      </c>
      <c r="G374" s="98">
        <v>1.49</v>
      </c>
      <c r="H374" s="60">
        <f t="shared" si="36"/>
        <v>1.1919999999999999</v>
      </c>
      <c r="I374" s="75"/>
      <c r="J374" s="49">
        <f t="shared" ref="J374:J379" si="38">H374*I374</f>
        <v>0</v>
      </c>
      <c r="L374" s="1"/>
      <c r="M374" s="1"/>
      <c r="N374" s="1"/>
      <c r="O374" s="1"/>
    </row>
    <row r="375" spans="2:15">
      <c r="B375" s="126" t="s">
        <v>293</v>
      </c>
      <c r="C375" s="127"/>
      <c r="D375" s="128"/>
      <c r="E375" s="80" t="s">
        <v>264</v>
      </c>
      <c r="F375" s="106">
        <v>100</v>
      </c>
      <c r="G375" s="98">
        <v>3.41</v>
      </c>
      <c r="H375" s="60">
        <f t="shared" si="36"/>
        <v>2.7280000000000002</v>
      </c>
      <c r="I375" s="75"/>
      <c r="J375" s="49">
        <f t="shared" si="38"/>
        <v>0</v>
      </c>
      <c r="L375" s="1"/>
      <c r="M375" s="1"/>
      <c r="N375" s="1"/>
      <c r="O375" s="1"/>
    </row>
    <row r="376" spans="2:15">
      <c r="B376" s="126" t="s">
        <v>294</v>
      </c>
      <c r="C376" s="127"/>
      <c r="D376" s="128"/>
      <c r="E376" s="80" t="s">
        <v>265</v>
      </c>
      <c r="F376" s="106">
        <v>100</v>
      </c>
      <c r="G376" s="98">
        <v>3.73</v>
      </c>
      <c r="H376" s="60">
        <f t="shared" si="36"/>
        <v>2.984</v>
      </c>
      <c r="I376" s="75"/>
      <c r="J376" s="49">
        <f t="shared" si="38"/>
        <v>0</v>
      </c>
      <c r="L376" s="1"/>
      <c r="M376" s="1"/>
      <c r="N376" s="1"/>
      <c r="O376" s="1"/>
    </row>
    <row r="377" spans="2:15">
      <c r="B377" s="126" t="s">
        <v>295</v>
      </c>
      <c r="C377" s="127"/>
      <c r="D377" s="128"/>
      <c r="E377" s="80" t="s">
        <v>266</v>
      </c>
      <c r="F377" s="106">
        <v>100</v>
      </c>
      <c r="G377" s="98">
        <v>4.71</v>
      </c>
      <c r="H377" s="60">
        <f t="shared" si="36"/>
        <v>3.7680000000000002</v>
      </c>
      <c r="I377" s="75"/>
      <c r="J377" s="49">
        <f t="shared" si="38"/>
        <v>0</v>
      </c>
      <c r="L377" s="1"/>
      <c r="M377" s="1"/>
      <c r="N377" s="1"/>
      <c r="O377" s="1"/>
    </row>
    <row r="378" spans="2:15">
      <c r="B378" s="126" t="s">
        <v>296</v>
      </c>
      <c r="C378" s="127"/>
      <c r="D378" s="128"/>
      <c r="E378" s="80" t="s">
        <v>267</v>
      </c>
      <c r="F378" s="106">
        <v>100</v>
      </c>
      <c r="G378" s="98">
        <v>25.06</v>
      </c>
      <c r="H378" s="60">
        <f t="shared" si="36"/>
        <v>20.048000000000002</v>
      </c>
      <c r="I378" s="75"/>
      <c r="J378" s="49">
        <f t="shared" si="38"/>
        <v>0</v>
      </c>
      <c r="L378" s="1"/>
      <c r="M378" s="1"/>
      <c r="N378" s="1"/>
      <c r="O378" s="1"/>
    </row>
    <row r="379" spans="2:15">
      <c r="B379" s="126" t="s">
        <v>297</v>
      </c>
      <c r="C379" s="127"/>
      <c r="D379" s="128"/>
      <c r="E379" s="80" t="s">
        <v>268</v>
      </c>
      <c r="F379" s="106">
        <v>100</v>
      </c>
      <c r="G379" s="98">
        <v>28.82</v>
      </c>
      <c r="H379" s="60">
        <f t="shared" si="36"/>
        <v>23.056000000000001</v>
      </c>
      <c r="I379" s="75"/>
      <c r="J379" s="49">
        <f t="shared" si="38"/>
        <v>0</v>
      </c>
      <c r="L379" s="1"/>
      <c r="M379" s="1"/>
      <c r="N379" s="1"/>
      <c r="O379" s="1"/>
    </row>
    <row r="380" spans="2:15">
      <c r="B380" s="107"/>
      <c r="C380" s="107"/>
      <c r="D380" s="107"/>
      <c r="E380" s="108"/>
      <c r="F380" s="23"/>
      <c r="G380" s="101"/>
      <c r="H380" s="70"/>
      <c r="I380" s="102"/>
      <c r="J380" s="103"/>
      <c r="L380" s="1"/>
      <c r="M380" s="1"/>
      <c r="N380" s="1"/>
      <c r="O380" s="1"/>
    </row>
    <row r="381" spans="2:15">
      <c r="B381" s="112" t="s">
        <v>269</v>
      </c>
      <c r="C381" s="112"/>
      <c r="D381" s="112"/>
      <c r="E381" s="113"/>
      <c r="F381" s="114"/>
      <c r="G381" s="63"/>
      <c r="H381" s="70"/>
      <c r="I381" s="102"/>
      <c r="J381" s="103"/>
      <c r="L381" s="1"/>
      <c r="M381" s="1"/>
      <c r="N381" s="1"/>
      <c r="O381" s="1"/>
    </row>
    <row r="382" spans="2:15">
      <c r="B382" s="126" t="s">
        <v>286</v>
      </c>
      <c r="C382" s="127"/>
      <c r="D382" s="128"/>
      <c r="E382" s="80" t="s">
        <v>270</v>
      </c>
      <c r="F382" s="106">
        <v>100</v>
      </c>
      <c r="G382" s="79">
        <v>1.1399999999999999</v>
      </c>
      <c r="H382" s="60">
        <f t="shared" si="36"/>
        <v>0.91199999999999992</v>
      </c>
      <c r="I382" s="99"/>
      <c r="J382" s="100">
        <f t="shared" ref="J382:J387" si="39">H382*I382</f>
        <v>0</v>
      </c>
      <c r="L382" s="1"/>
      <c r="M382" s="1"/>
      <c r="N382" s="1"/>
      <c r="O382" s="1"/>
    </row>
    <row r="383" spans="2:15">
      <c r="B383" s="126" t="s">
        <v>287</v>
      </c>
      <c r="C383" s="127"/>
      <c r="D383" s="128"/>
      <c r="E383" s="80" t="s">
        <v>271</v>
      </c>
      <c r="F383" s="106">
        <v>100</v>
      </c>
      <c r="G383" s="79">
        <v>1.21</v>
      </c>
      <c r="H383" s="60">
        <f t="shared" si="36"/>
        <v>0.96799999999999997</v>
      </c>
      <c r="I383" s="99"/>
      <c r="J383" s="100">
        <f t="shared" si="39"/>
        <v>0</v>
      </c>
      <c r="L383" s="1"/>
      <c r="M383" s="1"/>
      <c r="N383" s="1"/>
      <c r="O383" s="1"/>
    </row>
    <row r="384" spans="2:15">
      <c r="B384" s="126" t="s">
        <v>288</v>
      </c>
      <c r="C384" s="127"/>
      <c r="D384" s="128"/>
      <c r="E384" s="80" t="s">
        <v>272</v>
      </c>
      <c r="F384" s="106">
        <v>100</v>
      </c>
      <c r="G384" s="79">
        <v>1.28</v>
      </c>
      <c r="H384" s="60">
        <f t="shared" si="36"/>
        <v>1.024</v>
      </c>
      <c r="I384" s="99"/>
      <c r="J384" s="100">
        <f t="shared" si="39"/>
        <v>0</v>
      </c>
      <c r="L384" s="1"/>
      <c r="M384" s="1"/>
      <c r="N384" s="1"/>
      <c r="O384" s="1"/>
    </row>
    <row r="385" spans="2:15">
      <c r="B385" s="126" t="s">
        <v>289</v>
      </c>
      <c r="C385" s="127"/>
      <c r="D385" s="128"/>
      <c r="E385" s="80" t="s">
        <v>273</v>
      </c>
      <c r="F385" s="106">
        <v>100</v>
      </c>
      <c r="G385" s="79">
        <v>1.63</v>
      </c>
      <c r="H385" s="60">
        <f t="shared" si="36"/>
        <v>1.304</v>
      </c>
      <c r="I385" s="99"/>
      <c r="J385" s="100">
        <f t="shared" si="39"/>
        <v>0</v>
      </c>
      <c r="L385" s="1"/>
      <c r="M385" s="1"/>
      <c r="N385" s="1"/>
      <c r="O385" s="1"/>
    </row>
    <row r="386" spans="2:15">
      <c r="B386" s="126" t="s">
        <v>290</v>
      </c>
      <c r="C386" s="127"/>
      <c r="D386" s="128"/>
      <c r="E386" s="80" t="s">
        <v>375</v>
      </c>
      <c r="F386" s="106">
        <v>100</v>
      </c>
      <c r="G386" s="98">
        <v>1.92</v>
      </c>
      <c r="H386" s="60">
        <f t="shared" si="36"/>
        <v>1.536</v>
      </c>
      <c r="I386" s="99"/>
      <c r="J386" s="100">
        <f t="shared" si="39"/>
        <v>0</v>
      </c>
      <c r="L386" s="1"/>
      <c r="M386" s="1"/>
      <c r="N386" s="1"/>
      <c r="O386" s="1"/>
    </row>
    <row r="387" spans="2:15">
      <c r="B387" s="126" t="s">
        <v>291</v>
      </c>
      <c r="C387" s="127"/>
      <c r="D387" s="128"/>
      <c r="E387" s="80" t="s">
        <v>376</v>
      </c>
      <c r="F387" s="106">
        <v>100</v>
      </c>
      <c r="G387" s="98">
        <v>2.2400000000000002</v>
      </c>
      <c r="H387" s="60">
        <f t="shared" si="36"/>
        <v>1.7920000000000003</v>
      </c>
      <c r="I387" s="99"/>
      <c r="J387" s="100">
        <f t="shared" si="39"/>
        <v>0</v>
      </c>
      <c r="L387" s="1"/>
      <c r="M387" s="1"/>
      <c r="N387" s="1"/>
      <c r="O387" s="1"/>
    </row>
    <row r="388" spans="2:15">
      <c r="B388" s="115"/>
      <c r="C388" s="115"/>
      <c r="D388" s="115"/>
      <c r="E388" s="23"/>
      <c r="F388" s="23"/>
      <c r="G388" s="38"/>
      <c r="H388" s="34"/>
      <c r="I388" s="42"/>
      <c r="J388" s="37"/>
      <c r="L388" s="1"/>
      <c r="M388" s="1"/>
      <c r="N388" s="1"/>
      <c r="O388" s="1"/>
    </row>
    <row r="389" spans="2:15">
      <c r="B389" s="112" t="s">
        <v>274</v>
      </c>
      <c r="C389" s="112"/>
      <c r="D389" s="112"/>
      <c r="E389" s="114"/>
      <c r="F389" s="114"/>
      <c r="G389" s="35"/>
      <c r="H389" s="34"/>
      <c r="I389" s="42"/>
      <c r="J389" s="37"/>
      <c r="L389" s="1"/>
      <c r="M389" s="1"/>
      <c r="N389" s="1"/>
      <c r="O389" s="1"/>
    </row>
    <row r="390" spans="2:15">
      <c r="B390" s="126" t="s">
        <v>280</v>
      </c>
      <c r="C390" s="127"/>
      <c r="D390" s="128"/>
      <c r="E390" s="80" t="s">
        <v>275</v>
      </c>
      <c r="F390" s="106">
        <v>100</v>
      </c>
      <c r="G390" s="98">
        <v>0.92</v>
      </c>
      <c r="H390" s="60">
        <f t="shared" si="36"/>
        <v>0.7360000000000001</v>
      </c>
      <c r="I390" s="75"/>
      <c r="J390" s="49">
        <f t="shared" ref="J390:J395" si="40">H390*I390</f>
        <v>0</v>
      </c>
      <c r="L390" s="1"/>
      <c r="M390" s="1"/>
      <c r="N390" s="1"/>
      <c r="O390" s="1"/>
    </row>
    <row r="391" spans="2:15">
      <c r="B391" s="126" t="s">
        <v>281</v>
      </c>
      <c r="C391" s="127"/>
      <c r="D391" s="128"/>
      <c r="E391" s="80" t="s">
        <v>276</v>
      </c>
      <c r="F391" s="106">
        <v>100</v>
      </c>
      <c r="G391" s="79">
        <v>1.1000000000000001</v>
      </c>
      <c r="H391" s="60">
        <f t="shared" si="36"/>
        <v>0.88000000000000012</v>
      </c>
      <c r="I391" s="75"/>
      <c r="J391" s="49">
        <f t="shared" si="40"/>
        <v>0</v>
      </c>
      <c r="L391" s="1"/>
      <c r="M391" s="1"/>
      <c r="N391" s="1"/>
      <c r="O391" s="1"/>
    </row>
    <row r="392" spans="2:15">
      <c r="B392" s="126" t="s">
        <v>282</v>
      </c>
      <c r="C392" s="127"/>
      <c r="D392" s="128"/>
      <c r="E392" s="80" t="s">
        <v>277</v>
      </c>
      <c r="F392" s="106">
        <v>100</v>
      </c>
      <c r="G392" s="79">
        <v>1.17</v>
      </c>
      <c r="H392" s="60">
        <f t="shared" si="36"/>
        <v>0.93599999999999994</v>
      </c>
      <c r="I392" s="75"/>
      <c r="J392" s="49">
        <f t="shared" si="40"/>
        <v>0</v>
      </c>
      <c r="L392" s="1"/>
      <c r="M392" s="1"/>
      <c r="N392" s="1"/>
      <c r="O392" s="1"/>
    </row>
    <row r="393" spans="2:15">
      <c r="B393" s="126" t="s">
        <v>283</v>
      </c>
      <c r="C393" s="127"/>
      <c r="D393" s="128"/>
      <c r="E393" s="80" t="s">
        <v>278</v>
      </c>
      <c r="F393" s="106">
        <v>100</v>
      </c>
      <c r="G393" s="79">
        <v>1.63</v>
      </c>
      <c r="H393" s="60">
        <f t="shared" si="36"/>
        <v>1.304</v>
      </c>
      <c r="I393" s="75"/>
      <c r="J393" s="49">
        <f t="shared" si="40"/>
        <v>0</v>
      </c>
      <c r="L393" s="1"/>
      <c r="M393" s="1"/>
      <c r="N393" s="1"/>
      <c r="O393" s="1"/>
    </row>
    <row r="394" spans="2:15">
      <c r="B394" s="126" t="s">
        <v>284</v>
      </c>
      <c r="C394" s="127"/>
      <c r="D394" s="128"/>
      <c r="E394" s="80" t="s">
        <v>373</v>
      </c>
      <c r="F394" s="106">
        <v>100</v>
      </c>
      <c r="G394" s="79">
        <v>2.02</v>
      </c>
      <c r="H394" s="60">
        <f t="shared" si="36"/>
        <v>1.6160000000000001</v>
      </c>
      <c r="I394" s="75"/>
      <c r="J394" s="49">
        <f t="shared" si="40"/>
        <v>0</v>
      </c>
      <c r="L394" s="1"/>
      <c r="M394" s="1"/>
      <c r="N394" s="1"/>
      <c r="O394" s="1"/>
    </row>
    <row r="395" spans="2:15">
      <c r="B395" s="126" t="s">
        <v>285</v>
      </c>
      <c r="C395" s="127"/>
      <c r="D395" s="128"/>
      <c r="E395" s="80" t="s">
        <v>374</v>
      </c>
      <c r="F395" s="106">
        <v>100</v>
      </c>
      <c r="G395" s="79">
        <v>2.2599999999999998</v>
      </c>
      <c r="H395" s="60">
        <f t="shared" si="36"/>
        <v>1.8079999999999998</v>
      </c>
      <c r="I395" s="75"/>
      <c r="J395" s="49">
        <f t="shared" si="40"/>
        <v>0</v>
      </c>
      <c r="L395" s="1"/>
      <c r="M395" s="1"/>
      <c r="N395" s="1"/>
      <c r="O395" s="1"/>
    </row>
    <row r="396" spans="2:15">
      <c r="B396" s="73"/>
      <c r="C396" s="73"/>
      <c r="D396" s="73"/>
      <c r="F396" s="1"/>
      <c r="G396" s="101"/>
      <c r="H396" s="70"/>
      <c r="I396" s="102"/>
      <c r="J396" s="103"/>
      <c r="L396" s="1"/>
      <c r="M396" s="1"/>
      <c r="N396" s="1"/>
      <c r="O396" s="1"/>
    </row>
    <row r="397" spans="2:15">
      <c r="B397" s="46" t="s">
        <v>279</v>
      </c>
      <c r="C397" s="46"/>
      <c r="D397" s="46"/>
      <c r="E397" s="13"/>
      <c r="F397" s="1"/>
      <c r="G397" s="63"/>
      <c r="H397" s="70"/>
      <c r="I397" s="102"/>
      <c r="J397" s="103"/>
      <c r="L397" s="1"/>
      <c r="M397" s="1"/>
      <c r="N397" s="1"/>
      <c r="O397" s="1"/>
    </row>
    <row r="398" spans="2:15">
      <c r="B398" s="123" t="s">
        <v>334</v>
      </c>
      <c r="C398" s="124"/>
      <c r="D398" s="125"/>
      <c r="E398" s="44" t="s">
        <v>394</v>
      </c>
      <c r="F398" s="44">
        <v>1</v>
      </c>
      <c r="G398" s="98">
        <v>27</v>
      </c>
      <c r="H398" s="60">
        <f t="shared" si="36"/>
        <v>21.6</v>
      </c>
      <c r="I398" s="75"/>
      <c r="J398" s="49">
        <f>H398*I398</f>
        <v>0</v>
      </c>
      <c r="L398" s="1"/>
      <c r="M398" s="1"/>
      <c r="N398" s="1"/>
      <c r="O398" s="1"/>
    </row>
    <row r="399" spans="2:15">
      <c r="B399" s="123" t="s">
        <v>372</v>
      </c>
      <c r="C399" s="124"/>
      <c r="D399" s="125"/>
      <c r="E399" s="44" t="s">
        <v>395</v>
      </c>
      <c r="F399" s="44">
        <v>1</v>
      </c>
      <c r="G399" s="79">
        <v>35</v>
      </c>
      <c r="H399" s="60">
        <f t="shared" si="36"/>
        <v>28</v>
      </c>
      <c r="I399" s="75"/>
      <c r="J399" s="49">
        <f>H399*I399</f>
        <v>0</v>
      </c>
      <c r="L399" s="1"/>
      <c r="M399" s="1"/>
      <c r="N399" s="1"/>
      <c r="O399" s="1"/>
    </row>
    <row r="400" spans="2:15">
      <c r="B400" s="73"/>
      <c r="C400" s="73"/>
      <c r="D400" s="73"/>
      <c r="E400" s="74"/>
      <c r="F400" s="74"/>
      <c r="G400" s="82"/>
      <c r="H400" s="70"/>
      <c r="I400" s="64"/>
      <c r="J400" s="54"/>
      <c r="L400" s="1"/>
      <c r="M400" s="1"/>
      <c r="N400" s="1"/>
      <c r="O400" s="1"/>
    </row>
    <row r="401" spans="1:15">
      <c r="B401" s="73"/>
      <c r="C401" s="73"/>
      <c r="D401" s="73"/>
      <c r="E401" s="74"/>
      <c r="F401" s="74"/>
      <c r="G401" s="82"/>
      <c r="H401" s="70"/>
      <c r="I401" s="64"/>
      <c r="J401" s="54"/>
      <c r="L401" s="1"/>
      <c r="M401" s="1"/>
      <c r="N401" s="1"/>
      <c r="O401" s="1"/>
    </row>
    <row r="402" spans="1:15">
      <c r="B402" s="73"/>
      <c r="C402" s="73"/>
      <c r="D402" s="73"/>
      <c r="E402" s="74"/>
      <c r="F402" s="74"/>
      <c r="G402" s="101"/>
      <c r="H402" s="70"/>
      <c r="I402" s="102"/>
      <c r="J402" s="103"/>
      <c r="L402" s="1"/>
      <c r="M402" s="1"/>
      <c r="N402" s="1"/>
      <c r="O402" s="1"/>
    </row>
    <row r="403" spans="1:15">
      <c r="B403" s="46" t="s">
        <v>298</v>
      </c>
      <c r="C403" s="46"/>
      <c r="D403" s="46"/>
      <c r="E403" s="50"/>
      <c r="F403" s="74"/>
      <c r="G403" s="63"/>
      <c r="H403" s="70"/>
      <c r="I403" s="102"/>
      <c r="J403" s="103"/>
      <c r="L403" s="1"/>
      <c r="M403" s="1"/>
      <c r="N403" s="1"/>
      <c r="O403" s="1"/>
    </row>
    <row r="404" spans="1:15">
      <c r="B404" s="123" t="s">
        <v>335</v>
      </c>
      <c r="C404" s="124"/>
      <c r="D404" s="125"/>
      <c r="E404" s="44" t="s">
        <v>299</v>
      </c>
      <c r="F404" s="44"/>
      <c r="G404" s="98">
        <v>27.02</v>
      </c>
      <c r="H404" s="60">
        <f t="shared" si="36"/>
        <v>21.616</v>
      </c>
      <c r="I404" s="75"/>
      <c r="J404" s="49">
        <f>H404*I404</f>
        <v>0</v>
      </c>
      <c r="L404" s="1"/>
      <c r="M404" s="1"/>
      <c r="N404" s="1"/>
      <c r="O404" s="1"/>
    </row>
    <row r="405" spans="1:15">
      <c r="B405" s="123" t="s">
        <v>336</v>
      </c>
      <c r="C405" s="124"/>
      <c r="D405" s="125"/>
      <c r="E405" s="44" t="s">
        <v>396</v>
      </c>
      <c r="F405" s="44"/>
      <c r="G405" s="79">
        <v>34.11</v>
      </c>
      <c r="H405" s="60">
        <f t="shared" si="36"/>
        <v>27.288</v>
      </c>
      <c r="I405" s="75"/>
      <c r="J405" s="49">
        <f>H405*I405</f>
        <v>0</v>
      </c>
      <c r="L405" s="1"/>
      <c r="M405" s="1"/>
      <c r="N405" s="1"/>
      <c r="O405" s="1"/>
    </row>
    <row r="406" spans="1:15">
      <c r="F406" s="1"/>
      <c r="G406" s="11"/>
      <c r="H406" s="31"/>
      <c r="I406" s="40"/>
      <c r="J406" s="31"/>
      <c r="L406" s="1"/>
      <c r="M406" s="1"/>
      <c r="N406" s="1"/>
      <c r="O406" s="1"/>
    </row>
    <row r="407" spans="1:15">
      <c r="F407" s="1"/>
      <c r="G407" s="11"/>
      <c r="H407" s="31"/>
      <c r="I407" s="40" t="s">
        <v>404</v>
      </c>
      <c r="J407" s="31">
        <f>SUM(J366:J405)</f>
        <v>0</v>
      </c>
      <c r="L407" s="1"/>
      <c r="M407" s="1"/>
      <c r="N407" s="1"/>
      <c r="O407" s="1"/>
    </row>
    <row r="408" spans="1:15">
      <c r="F408" s="1"/>
      <c r="G408" s="11"/>
      <c r="H408" s="31"/>
      <c r="I408" s="40"/>
      <c r="J408" s="31"/>
      <c r="L408" s="1"/>
      <c r="M408" s="1"/>
      <c r="N408" s="1"/>
      <c r="O408" s="1"/>
    </row>
    <row r="409" spans="1:15">
      <c r="F409" s="1"/>
      <c r="G409" s="11"/>
      <c r="H409" s="31"/>
      <c r="I409" s="40"/>
      <c r="J409" s="31"/>
      <c r="L409" s="1"/>
      <c r="M409" s="1"/>
      <c r="N409" s="1"/>
      <c r="O409" s="1"/>
    </row>
    <row r="410" spans="1:15" ht="45">
      <c r="F410" s="1"/>
      <c r="G410" s="38"/>
      <c r="H410" s="37"/>
      <c r="I410" s="167" t="s">
        <v>402</v>
      </c>
      <c r="J410" s="178">
        <f>SUM(J36,J101,J178,J213,J275,J308,J318,J361,J407)</f>
        <v>0</v>
      </c>
      <c r="L410" s="1"/>
      <c r="M410" s="1"/>
      <c r="N410" s="1"/>
      <c r="O410" s="1"/>
    </row>
    <row r="411" spans="1:15" ht="15" customHeight="1">
      <c r="B411" s="152"/>
      <c r="C411" s="152"/>
      <c r="D411" s="152"/>
      <c r="E411" s="152"/>
      <c r="F411" s="152"/>
      <c r="G411" s="152"/>
      <c r="H411" s="152"/>
      <c r="I411" s="152"/>
      <c r="J411" s="207"/>
      <c r="K411" s="207"/>
      <c r="L411" s="1"/>
      <c r="M411" s="1"/>
      <c r="N411" s="1"/>
      <c r="O411" s="1"/>
    </row>
    <row r="412" spans="1:15" ht="15" customHeight="1">
      <c r="A412"/>
      <c r="B412" s="152"/>
      <c r="C412" s="152"/>
      <c r="D412" s="152"/>
      <c r="E412" s="152"/>
      <c r="F412" s="152"/>
      <c r="G412" s="152"/>
      <c r="H412" s="152"/>
      <c r="I412" s="152"/>
      <c r="J412" s="153"/>
      <c r="K412" s="154"/>
      <c r="M412" s="19"/>
      <c r="N412" s="1"/>
      <c r="O412" s="1"/>
    </row>
    <row r="413" spans="1:15" ht="52.5" customHeight="1">
      <c r="A413" s="152"/>
      <c r="B413" s="6"/>
      <c r="C413" s="6"/>
      <c r="D413" s="6"/>
      <c r="E413" s="6"/>
      <c r="G413" s="28"/>
      <c r="I413" s="168" t="s">
        <v>401</v>
      </c>
      <c r="J413" s="179">
        <f>J410*1.23</f>
        <v>0</v>
      </c>
      <c r="K413" s="156"/>
      <c r="M413" s="19"/>
      <c r="N413" s="1"/>
      <c r="O413" s="1"/>
    </row>
    <row r="414" spans="1:15" ht="18" customHeight="1">
      <c r="A414" s="193" t="s">
        <v>414</v>
      </c>
      <c r="B414" s="6"/>
      <c r="C414" s="6"/>
      <c r="D414" s="6"/>
      <c r="E414" s="6"/>
      <c r="G414" s="28"/>
      <c r="I414" s="168"/>
      <c r="J414" s="184"/>
      <c r="K414" s="156"/>
      <c r="M414" s="19"/>
      <c r="N414" s="1"/>
      <c r="O414" s="1"/>
    </row>
    <row r="415" spans="1:15" ht="18" customHeight="1">
      <c r="A415" s="193" t="s">
        <v>410</v>
      </c>
      <c r="B415" s="6"/>
      <c r="C415" s="226"/>
      <c r="D415" s="227"/>
      <c r="E415" s="227"/>
      <c r="F415" s="227"/>
      <c r="G415" s="228"/>
      <c r="I415" s="168"/>
      <c r="J415" s="184"/>
      <c r="K415" s="156"/>
      <c r="M415" s="19"/>
      <c r="N415" s="1"/>
      <c r="O415" s="1"/>
    </row>
    <row r="416" spans="1:15" ht="18" customHeight="1">
      <c r="A416" s="193" t="s">
        <v>411</v>
      </c>
      <c r="B416" s="229"/>
      <c r="C416" s="230"/>
      <c r="D416" s="230"/>
      <c r="E416" s="230"/>
      <c r="F416" s="230"/>
      <c r="G416" s="231"/>
      <c r="I416" s="168"/>
      <c r="J416" s="184"/>
      <c r="K416" s="156"/>
      <c r="M416" s="19"/>
      <c r="N416" s="1"/>
      <c r="O416" s="1"/>
    </row>
    <row r="417" spans="1:15" ht="18" customHeight="1">
      <c r="A417" s="193" t="s">
        <v>412</v>
      </c>
      <c r="B417" s="229"/>
      <c r="C417" s="230"/>
      <c r="D417" s="231"/>
      <c r="E417" s="194"/>
      <c r="F417" s="194"/>
      <c r="G417" s="194"/>
      <c r="I417" s="168"/>
      <c r="J417" s="184"/>
      <c r="K417" s="156"/>
      <c r="M417" s="19"/>
      <c r="N417" s="1"/>
      <c r="O417" s="1"/>
    </row>
    <row r="418" spans="1:15" ht="18" customHeight="1">
      <c r="A418" s="193" t="s">
        <v>413</v>
      </c>
      <c r="B418" s="229"/>
      <c r="C418" s="232"/>
      <c r="D418" s="6"/>
      <c r="E418" s="6"/>
      <c r="G418" s="28"/>
      <c r="I418" s="168"/>
      <c r="J418" s="184"/>
      <c r="K418" s="156"/>
      <c r="M418" s="19"/>
      <c r="N418" s="1"/>
      <c r="O418" s="1"/>
    </row>
    <row r="419" spans="1:15" ht="20.100000000000001" customHeight="1">
      <c r="A419" s="186" t="s">
        <v>417</v>
      </c>
      <c r="B419" s="180"/>
      <c r="C419" s="180"/>
      <c r="D419" s="180"/>
      <c r="E419" s="180"/>
      <c r="F419" s="180"/>
      <c r="G419" s="181"/>
      <c r="H419" s="180"/>
      <c r="I419" s="182"/>
      <c r="J419" s="183"/>
      <c r="K419" s="156"/>
      <c r="M419" s="19"/>
      <c r="N419" s="1"/>
      <c r="O419" s="1"/>
    </row>
    <row r="420" spans="1:15" ht="20.100000000000001" customHeight="1">
      <c r="A420" s="186" t="s">
        <v>418</v>
      </c>
      <c r="B420" s="200"/>
      <c r="C420" s="200"/>
      <c r="D420" s="200"/>
      <c r="E420" s="200"/>
      <c r="G420" s="28"/>
      <c r="I420" s="8"/>
      <c r="J420" s="155"/>
      <c r="K420" s="156"/>
      <c r="M420" s="19"/>
      <c r="N420" s="1"/>
      <c r="O420" s="1"/>
    </row>
    <row r="421" spans="1:15" ht="20.100000000000001" customHeight="1">
      <c r="A421" s="157"/>
      <c r="B421" s="6"/>
      <c r="C421" s="6"/>
      <c r="D421" s="6"/>
      <c r="E421" s="6"/>
      <c r="G421" s="28"/>
      <c r="I421" s="8"/>
      <c r="J421" s="155"/>
      <c r="K421" s="156"/>
      <c r="M421" s="19"/>
      <c r="N421" s="1"/>
      <c r="O421" s="1"/>
    </row>
    <row r="422" spans="1:15" ht="20.100000000000001" customHeight="1">
      <c r="A422" s="157"/>
      <c r="B422" s="6"/>
      <c r="C422" s="6"/>
      <c r="D422" s="6"/>
      <c r="E422" s="6"/>
      <c r="G422" s="28"/>
      <c r="I422" s="8"/>
      <c r="J422" s="155"/>
      <c r="K422" s="156"/>
      <c r="M422" s="19"/>
      <c r="N422" s="1"/>
      <c r="O422" s="1"/>
    </row>
    <row r="423" spans="1:15" ht="20.100000000000001" customHeight="1">
      <c r="A423" s="157"/>
      <c r="B423" s="6"/>
      <c r="C423" s="6"/>
      <c r="D423" s="6"/>
      <c r="E423" s="6"/>
      <c r="G423" s="28"/>
      <c r="I423" s="8"/>
      <c r="J423" s="155"/>
      <c r="K423" s="156"/>
      <c r="M423" s="19"/>
      <c r="N423" s="1"/>
      <c r="O423" s="1"/>
    </row>
    <row r="424" spans="1:15" ht="20.100000000000001" customHeight="1">
      <c r="A424" s="157"/>
      <c r="B424" s="6"/>
      <c r="C424" s="6"/>
      <c r="D424" s="6"/>
      <c r="E424" s="6"/>
      <c r="G424" s="28"/>
      <c r="I424" s="8"/>
      <c r="J424" s="155"/>
      <c r="K424" s="156"/>
      <c r="M424" s="19"/>
      <c r="N424" s="1"/>
      <c r="O424" s="1"/>
    </row>
    <row r="425" spans="1:15" ht="20.100000000000001" customHeight="1">
      <c r="A425" s="157"/>
      <c r="B425" s="6"/>
      <c r="C425" s="6"/>
      <c r="D425" s="6"/>
      <c r="E425" s="6"/>
      <c r="G425" s="28"/>
      <c r="I425" s="8"/>
      <c r="J425" s="155"/>
      <c r="K425" s="156"/>
      <c r="M425" s="19"/>
      <c r="N425" s="1"/>
      <c r="O425" s="1"/>
    </row>
    <row r="426" spans="1:15" ht="20.100000000000001" customHeight="1">
      <c r="A426" s="157"/>
      <c r="B426" s="6"/>
      <c r="C426" s="6"/>
      <c r="D426" s="6"/>
      <c r="E426" s="6"/>
      <c r="G426" s="28"/>
      <c r="I426" s="8"/>
      <c r="J426" s="155"/>
      <c r="K426" s="156"/>
      <c r="M426" s="19"/>
      <c r="N426" s="1"/>
      <c r="O426" s="1"/>
    </row>
    <row r="427" spans="1:15" ht="20.100000000000001" customHeight="1">
      <c r="A427" s="158"/>
      <c r="B427" s="6"/>
      <c r="C427" s="6"/>
      <c r="D427" s="6"/>
      <c r="E427" s="6"/>
      <c r="G427" s="28"/>
      <c r="I427" s="8"/>
      <c r="J427" s="159"/>
      <c r="K427" s="160"/>
      <c r="M427" s="19"/>
      <c r="N427" s="1"/>
      <c r="O427" s="1"/>
    </row>
    <row r="428" spans="1:15" ht="18.75">
      <c r="A428" s="161"/>
      <c r="B428" s="27"/>
      <c r="C428" s="27"/>
      <c r="D428" s="27"/>
    </row>
  </sheetData>
  <sheetProtection selectLockedCells="1"/>
  <mergeCells count="23">
    <mergeCell ref="C7:C8"/>
    <mergeCell ref="D7:D8"/>
    <mergeCell ref="C415:G415"/>
    <mergeCell ref="B416:G416"/>
    <mergeCell ref="B418:C418"/>
    <mergeCell ref="B417:D417"/>
    <mergeCell ref="L1:Q1"/>
    <mergeCell ref="E1:E2"/>
    <mergeCell ref="F1:F2"/>
    <mergeCell ref="G1:G2"/>
    <mergeCell ref="H1:H2"/>
    <mergeCell ref="I1:I2"/>
    <mergeCell ref="J1:J2"/>
    <mergeCell ref="B1:D2"/>
    <mergeCell ref="K321:K322"/>
    <mergeCell ref="J411:K411"/>
    <mergeCell ref="H7:H8"/>
    <mergeCell ref="I7:I8"/>
    <mergeCell ref="J7:J8"/>
    <mergeCell ref="F7:F8"/>
    <mergeCell ref="E7:E8"/>
    <mergeCell ref="G7:G8"/>
    <mergeCell ref="B7:B8"/>
  </mergeCells>
  <phoneticPr fontId="18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zatowarowanie</vt:lpstr>
      <vt:lpstr>Arkusz2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JBZ</cp:lastModifiedBy>
  <cp:lastPrinted>2012-12-10T22:06:40Z</cp:lastPrinted>
  <dcterms:created xsi:type="dcterms:W3CDTF">2012-12-10T19:10:47Z</dcterms:created>
  <dcterms:modified xsi:type="dcterms:W3CDTF">2018-10-26T13:19:33Z</dcterms:modified>
</cp:coreProperties>
</file>